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rada\Mosen\Software\Critical Velocity\"/>
    </mc:Choice>
  </mc:AlternateContent>
  <bookViews>
    <workbookView xWindow="0" yWindow="0" windowWidth="19875" windowHeight="8978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25" i="1" l="1"/>
  <c r="C23" i="1"/>
  <c r="C12" i="1"/>
  <c r="C24" i="1" s="1"/>
  <c r="C27" i="1" l="1"/>
  <c r="C28" i="1" s="1"/>
  <c r="C19" i="1"/>
  <c r="B21" i="1" s="1"/>
  <c r="C26" i="1"/>
  <c r="C29" i="1" s="1"/>
  <c r="C30" i="1" l="1"/>
  <c r="C33" i="1" s="1"/>
  <c r="C31" i="1"/>
</calcChain>
</file>

<file path=xl/sharedStrings.xml><?xml version="1.0" encoding="utf-8"?>
<sst xmlns="http://schemas.openxmlformats.org/spreadsheetml/2006/main" count="64" uniqueCount="60">
  <si>
    <t>W</t>
  </si>
  <si>
    <r>
      <t>m</t>
    </r>
    <r>
      <rPr>
        <vertAlign val="superscript"/>
        <sz val="10"/>
        <rFont val="Arial"/>
        <family val="2"/>
      </rPr>
      <t>2</t>
    </r>
  </si>
  <si>
    <r>
      <t>o</t>
    </r>
    <r>
      <rPr>
        <sz val="10"/>
        <rFont val="Arial"/>
      </rPr>
      <t>C</t>
    </r>
  </si>
  <si>
    <r>
      <t>Convective fire heat release rate (Q</t>
    </r>
    <r>
      <rPr>
        <vertAlign val="subscript"/>
        <sz val="10"/>
        <rFont val="Arial"/>
        <family val="2"/>
      </rPr>
      <t>c</t>
    </r>
    <r>
      <rPr>
        <sz val="10"/>
        <rFont val="Arial"/>
      </rPr>
      <t>)</t>
    </r>
  </si>
  <si>
    <r>
      <t>Tunnel Area (A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)</t>
    </r>
  </si>
  <si>
    <r>
      <t>Ambient Temperature (T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</si>
  <si>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Ambient Pressure (P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</si>
  <si>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Gas Constant (R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</si>
  <si>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Specific heat at constant pressure (C</t>
    </r>
    <r>
      <rPr>
        <vertAlign val="subscript"/>
        <sz val="10"/>
        <rFont val="Arial"/>
        <family val="2"/>
      </rPr>
      <t>p</t>
    </r>
    <r>
      <rPr>
        <sz val="10"/>
        <rFont val="Arial"/>
      </rPr>
      <t>)</t>
    </r>
  </si>
  <si>
    <t>Density (ρ)</t>
  </si>
  <si>
    <r>
      <t>kg / m</t>
    </r>
    <r>
      <rPr>
        <vertAlign val="superscript"/>
        <sz val="10"/>
        <rFont val="Arial"/>
        <family val="2"/>
      </rPr>
      <t>3</t>
    </r>
  </si>
  <si>
    <t xml:space="preserve">Grade </t>
  </si>
  <si>
    <r>
      <t>Froude Number (Fr</t>
    </r>
    <r>
      <rPr>
        <vertAlign val="subscript"/>
        <sz val="10"/>
        <rFont val="Arial"/>
        <family val="2"/>
      </rPr>
      <t>m</t>
    </r>
    <r>
      <rPr>
        <sz val="10"/>
        <rFont val="Arial"/>
      </rPr>
      <t>)</t>
    </r>
  </si>
  <si>
    <r>
      <t>m/s</t>
    </r>
    <r>
      <rPr>
        <vertAlign val="superscript"/>
        <sz val="10"/>
        <rFont val="Arial"/>
        <family val="2"/>
      </rPr>
      <t>2</t>
    </r>
  </si>
  <si>
    <r>
      <t>Tunnel height (H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)</t>
    </r>
  </si>
  <si>
    <t>m</t>
  </si>
  <si>
    <t>a</t>
  </si>
  <si>
    <r>
      <t>R</t>
    </r>
    <r>
      <rPr>
        <vertAlign val="subscript"/>
        <sz val="10"/>
        <rFont val="Arial"/>
        <family val="2"/>
      </rPr>
      <t>h</t>
    </r>
  </si>
  <si>
    <t>c</t>
  </si>
  <si>
    <r>
      <t>Q</t>
    </r>
    <r>
      <rPr>
        <vertAlign val="subscript"/>
        <sz val="10"/>
        <rFont val="Arial"/>
        <family val="2"/>
      </rPr>
      <t>h</t>
    </r>
  </si>
  <si>
    <r>
      <t>S</t>
    </r>
    <r>
      <rPr>
        <vertAlign val="subscript"/>
        <sz val="10"/>
        <rFont val="Arial"/>
        <family val="2"/>
      </rPr>
      <t>h</t>
    </r>
  </si>
  <si>
    <r>
      <t>T</t>
    </r>
    <r>
      <rPr>
        <vertAlign val="subscript"/>
        <sz val="10"/>
        <rFont val="Arial"/>
        <family val="2"/>
      </rPr>
      <t>h</t>
    </r>
  </si>
  <si>
    <t>K</t>
  </si>
  <si>
    <t>Project Title :</t>
  </si>
  <si>
    <t>Input By :</t>
  </si>
  <si>
    <t>Checked By :</t>
  </si>
  <si>
    <t>File Name :</t>
  </si>
  <si>
    <t>Date :</t>
  </si>
  <si>
    <t>equation 1</t>
  </si>
  <si>
    <t>equation 2</t>
  </si>
  <si>
    <t>equation 3</t>
  </si>
  <si>
    <t>equation 4</t>
  </si>
  <si>
    <t>equation 5</t>
  </si>
  <si>
    <t>equation 6</t>
  </si>
  <si>
    <t>equation 7</t>
  </si>
  <si>
    <r>
      <rPr>
        <b/>
        <sz val="10"/>
        <rFont val="Arial"/>
        <family val="2"/>
      </rPr>
      <t>Critical Velocity (V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)</t>
    </r>
  </si>
  <si>
    <t>equation 8</t>
  </si>
  <si>
    <t>equation 9</t>
  </si>
  <si>
    <t>equation 10</t>
  </si>
  <si>
    <t>m/s</t>
  </si>
  <si>
    <t>Location :</t>
  </si>
  <si>
    <t>Revision :</t>
  </si>
  <si>
    <t>Values in Yellow to be Entered</t>
  </si>
  <si>
    <t>(Equation 1)</t>
  </si>
  <si>
    <t>(Equation 2)</t>
  </si>
  <si>
    <t>(Equation 3)</t>
  </si>
  <si>
    <t>(Equation 4)</t>
  </si>
  <si>
    <t>(Equation 5)</t>
  </si>
  <si>
    <t>(Equation 6)</t>
  </si>
  <si>
    <t>(Equation 7)</t>
  </si>
  <si>
    <t>(Equation 8)</t>
  </si>
  <si>
    <t>(Equation 9)</t>
  </si>
  <si>
    <t>(Equation 10)</t>
  </si>
  <si>
    <r>
      <t xml:space="preserve">Critical Velocity Calculations in a Tunnel based on </t>
    </r>
    <r>
      <rPr>
        <sz val="10"/>
        <color indexed="30"/>
        <rFont val="Arial"/>
        <family val="2"/>
      </rPr>
      <t>http://mosenltd.com/wp-content/uploads/2011/01/Critical-Velocity.pdf</t>
    </r>
  </si>
  <si>
    <r>
      <t>T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 (Ambient temp in deg C + 273.15)</t>
    </r>
  </si>
  <si>
    <t>Pa</t>
  </si>
  <si>
    <t>J / (kg K)</t>
  </si>
  <si>
    <t>%</t>
  </si>
  <si>
    <t>Acceleration due to gravity (g)</t>
  </si>
  <si>
    <t>Check: Qcrit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</si>
</sst>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11" x14ac:knownFonts="1">
    <font>
      <sz val="10"/>
      <name val="Arial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172" fontId="0" fillId="0" borderId="5" xfId="0" applyNumberFormat="1" applyBorder="1"/>
    <xf numFmtId="0" fontId="0" fillId="2" borderId="5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72" fontId="5" fillId="0" borderId="5" xfId="0" applyNumberFormat="1" applyFont="1" applyBorder="1"/>
    <xf numFmtId="2" fontId="7" fillId="0" borderId="0" xfId="0" applyNumberFormat="1" applyFont="1" applyBorder="1" applyAlignment="1"/>
    <xf numFmtId="0" fontId="0" fillId="0" borderId="0" xfId="0" applyBorder="1" applyAlignment="1"/>
    <xf numFmtId="0" fontId="6" fillId="0" borderId="7" xfId="0" applyFont="1" applyBorder="1"/>
    <xf numFmtId="2" fontId="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8" xfId="0" applyBorder="1"/>
    <xf numFmtId="0" fontId="6" fillId="0" borderId="5" xfId="0" applyFont="1" applyBorder="1"/>
    <xf numFmtId="0" fontId="8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1" xfId="0" applyFont="1" applyBorder="1" applyAlignment="1">
      <alignment horizontal="right"/>
    </xf>
    <xf numFmtId="0" fontId="6" fillId="0" borderId="1" xfId="0" applyFont="1" applyBorder="1"/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6" fillId="0" borderId="7" xfId="0" applyNumberFormat="1" applyFont="1" applyBorder="1" applyAlignment="1"/>
    <xf numFmtId="2" fontId="6" fillId="0" borderId="2" xfId="0" applyNumberFormat="1" applyFont="1" applyBorder="1" applyAlignment="1"/>
    <xf numFmtId="0" fontId="6" fillId="0" borderId="16" xfId="0" applyFont="1" applyBorder="1" applyAlignment="1"/>
    <xf numFmtId="0" fontId="6" fillId="0" borderId="6" xfId="0" applyFont="1" applyBorder="1" applyAlignment="1"/>
    <xf numFmtId="0" fontId="6" fillId="0" borderId="16" xfId="0" applyFont="1" applyBorder="1"/>
    <xf numFmtId="0" fontId="6" fillId="0" borderId="6" xfId="0" applyFont="1" applyBorder="1"/>
    <xf numFmtId="0" fontId="6" fillId="0" borderId="16" xfId="0" applyFont="1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9" xfId="0" applyFont="1" applyBorder="1"/>
    <xf numFmtId="0" fontId="4" fillId="0" borderId="6" xfId="0" applyFont="1" applyBorder="1"/>
    <xf numFmtId="3" fontId="0" fillId="2" borderId="5" xfId="0" applyNumberFormat="1" applyFill="1" applyBorder="1"/>
    <xf numFmtId="0" fontId="0" fillId="0" borderId="0" xfId="0" applyFont="1" applyFill="1" applyBorder="1"/>
    <xf numFmtId="0" fontId="4" fillId="0" borderId="0" xfId="0" applyFont="1" applyFill="1" applyBorder="1"/>
    <xf numFmtId="3" fontId="0" fillId="0" borderId="5" xfId="0" applyNumberFormat="1" applyFill="1" applyBorder="1"/>
    <xf numFmtId="0" fontId="4" fillId="0" borderId="5" xfId="0" applyFont="1" applyFill="1" applyBorder="1"/>
    <xf numFmtId="0" fontId="0" fillId="0" borderId="5" xfId="0" applyFont="1" applyFill="1" applyBorder="1"/>
    <xf numFmtId="3" fontId="0" fillId="0" borderId="0" xfId="0" applyNumberFormat="1" applyBorder="1"/>
    <xf numFmtId="0" fontId="4" fillId="0" borderId="8" xfId="0" applyFont="1" applyFill="1" applyBorder="1"/>
    <xf numFmtId="3" fontId="0" fillId="0" borderId="8" xfId="0" applyNumberFormat="1" applyFill="1" applyBorder="1"/>
    <xf numFmtId="0" fontId="0" fillId="0" borderId="8" xfId="0" applyFont="1" applyFill="1" applyBorder="1"/>
    <xf numFmtId="0" fontId="4" fillId="0" borderId="7" xfId="0" applyFont="1" applyFill="1" applyBorder="1"/>
    <xf numFmtId="3" fontId="0" fillId="0" borderId="7" xfId="0" applyNumberFormat="1" applyFill="1" applyBorder="1"/>
    <xf numFmtId="0" fontId="0" fillId="0" borderId="7" xfId="0" applyFont="1" applyFill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35</xdr:row>
      <xdr:rowOff>57150</xdr:rowOff>
    </xdr:from>
    <xdr:to>
      <xdr:col>1</xdr:col>
      <xdr:colOff>2500313</xdr:colOff>
      <xdr:row>38</xdr:row>
      <xdr:rowOff>0</xdr:rowOff>
    </xdr:to>
    <xdr:pic>
      <xdr:nvPicPr>
        <xdr:cNvPr id="15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0300"/>
          <a:ext cx="6334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847725</xdr:colOff>
      <xdr:row>38</xdr:row>
      <xdr:rowOff>57150</xdr:rowOff>
    </xdr:from>
    <xdr:to>
      <xdr:col>1</xdr:col>
      <xdr:colOff>2524125</xdr:colOff>
      <xdr:row>41</xdr:row>
      <xdr:rowOff>133350</xdr:rowOff>
    </xdr:to>
    <xdr:pic>
      <xdr:nvPicPr>
        <xdr:cNvPr id="15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6696075"/>
          <a:ext cx="1643063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44</xdr:row>
      <xdr:rowOff>138113</xdr:rowOff>
    </xdr:from>
    <xdr:to>
      <xdr:col>5</xdr:col>
      <xdr:colOff>619125</xdr:colOff>
      <xdr:row>47</xdr:row>
      <xdr:rowOff>9525</xdr:rowOff>
    </xdr:to>
    <xdr:pic>
      <xdr:nvPicPr>
        <xdr:cNvPr id="15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748588"/>
          <a:ext cx="1114425" cy="357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1571625</xdr:colOff>
      <xdr:row>42</xdr:row>
      <xdr:rowOff>38100</xdr:rowOff>
    </xdr:from>
    <xdr:to>
      <xdr:col>1</xdr:col>
      <xdr:colOff>2552700</xdr:colOff>
      <xdr:row>45</xdr:row>
      <xdr:rowOff>0</xdr:rowOff>
    </xdr:to>
    <xdr:pic>
      <xdr:nvPicPr>
        <xdr:cNvPr id="15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7324725"/>
          <a:ext cx="919163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952500</xdr:colOff>
      <xdr:row>45</xdr:row>
      <xdr:rowOff>152400</xdr:rowOff>
    </xdr:from>
    <xdr:to>
      <xdr:col>2</xdr:col>
      <xdr:colOff>9525</xdr:colOff>
      <xdr:row>48</xdr:row>
      <xdr:rowOff>123825</xdr:rowOff>
    </xdr:to>
    <xdr:pic>
      <xdr:nvPicPr>
        <xdr:cNvPr id="15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924800"/>
          <a:ext cx="154781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1381125</xdr:colOff>
      <xdr:row>49</xdr:row>
      <xdr:rowOff>42863</xdr:rowOff>
    </xdr:from>
    <xdr:to>
      <xdr:col>1</xdr:col>
      <xdr:colOff>2600325</xdr:colOff>
      <xdr:row>51</xdr:row>
      <xdr:rowOff>119063</xdr:rowOff>
    </xdr:to>
    <xdr:pic>
      <xdr:nvPicPr>
        <xdr:cNvPr id="15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8462963"/>
          <a:ext cx="110966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1909763</xdr:colOff>
      <xdr:row>51</xdr:row>
      <xdr:rowOff>133350</xdr:rowOff>
    </xdr:from>
    <xdr:to>
      <xdr:col>1</xdr:col>
      <xdr:colOff>2552700</xdr:colOff>
      <xdr:row>54</xdr:row>
      <xdr:rowOff>38100</xdr:rowOff>
    </xdr:to>
    <xdr:pic>
      <xdr:nvPicPr>
        <xdr:cNvPr id="15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5113" y="8877300"/>
          <a:ext cx="581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319088</xdr:colOff>
      <xdr:row>34</xdr:row>
      <xdr:rowOff>14288</xdr:rowOff>
    </xdr:from>
    <xdr:to>
      <xdr:col>5</xdr:col>
      <xdr:colOff>652463</xdr:colOff>
      <xdr:row>37</xdr:row>
      <xdr:rowOff>104775</xdr:rowOff>
    </xdr:to>
    <xdr:pic>
      <xdr:nvPicPr>
        <xdr:cNvPr id="1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976938"/>
          <a:ext cx="2909888" cy="604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309563</xdr:colOff>
      <xdr:row>38</xdr:row>
      <xdr:rowOff>104775</xdr:rowOff>
    </xdr:from>
    <xdr:to>
      <xdr:col>5</xdr:col>
      <xdr:colOff>652463</xdr:colOff>
      <xdr:row>42</xdr:row>
      <xdr:rowOff>66675</xdr:rowOff>
    </xdr:to>
    <xdr:pic>
      <xdr:nvPicPr>
        <xdr:cNvPr id="15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743700"/>
          <a:ext cx="291941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5" zoomScaleNormal="85" workbookViewId="0"/>
  </sheetViews>
  <sheetFormatPr defaultRowHeight="12.75" x14ac:dyDescent="0.35"/>
  <cols>
    <col min="1" max="1" width="12.53125" customWidth="1"/>
    <col min="2" max="2" width="34.86328125" customWidth="1"/>
    <col min="3" max="3" width="10.1328125" bestFit="1" customWidth="1"/>
    <col min="4" max="4" width="27" bestFit="1" customWidth="1"/>
    <col min="6" max="6" width="10.6640625" customWidth="1"/>
    <col min="7" max="7" width="10" customWidth="1"/>
  </cols>
  <sheetData>
    <row r="1" spans="1:10" x14ac:dyDescent="0.35">
      <c r="A1" s="44" t="s">
        <v>53</v>
      </c>
      <c r="B1" s="20"/>
      <c r="C1" s="20"/>
      <c r="D1" s="20"/>
      <c r="E1" s="20"/>
      <c r="F1" s="20"/>
      <c r="G1" s="24"/>
    </row>
    <row r="2" spans="1:10" x14ac:dyDescent="0.35">
      <c r="A2" s="25"/>
      <c r="B2" s="11"/>
      <c r="C2" s="11"/>
      <c r="D2" s="11"/>
      <c r="E2" s="11"/>
      <c r="F2" s="11"/>
      <c r="G2" s="2"/>
    </row>
    <row r="3" spans="1:10" x14ac:dyDescent="0.35">
      <c r="A3" s="26" t="s">
        <v>23</v>
      </c>
      <c r="B3" s="16"/>
      <c r="C3" s="11"/>
      <c r="D3" s="11"/>
      <c r="E3" s="11"/>
      <c r="F3" s="11"/>
      <c r="G3" s="2"/>
    </row>
    <row r="4" spans="1:10" x14ac:dyDescent="0.35">
      <c r="A4" s="42" t="s">
        <v>40</v>
      </c>
      <c r="B4" s="37"/>
      <c r="C4" s="11"/>
      <c r="D4" s="14"/>
      <c r="E4" s="17" t="s">
        <v>24</v>
      </c>
      <c r="F4" s="33"/>
      <c r="G4" s="34"/>
    </row>
    <row r="5" spans="1:10" x14ac:dyDescent="0.35">
      <c r="A5" s="26" t="s">
        <v>26</v>
      </c>
      <c r="B5" s="37"/>
      <c r="C5" s="11"/>
      <c r="D5" s="15"/>
      <c r="E5" s="18" t="s">
        <v>25</v>
      </c>
      <c r="F5" s="35"/>
      <c r="G5" s="36"/>
    </row>
    <row r="6" spans="1:10" x14ac:dyDescent="0.35">
      <c r="A6" s="26" t="s">
        <v>27</v>
      </c>
      <c r="B6" s="37"/>
      <c r="C6" s="11"/>
      <c r="D6" s="11"/>
      <c r="E6" s="43" t="s">
        <v>41</v>
      </c>
      <c r="F6" s="39"/>
      <c r="G6" s="38"/>
    </row>
    <row r="7" spans="1:10" ht="13.15" thickBot="1" x14ac:dyDescent="0.4">
      <c r="A7" s="30"/>
      <c r="B7" s="31"/>
      <c r="C7" s="31"/>
      <c r="D7" s="31"/>
      <c r="E7" s="31"/>
      <c r="F7" s="31"/>
      <c r="G7" s="32"/>
    </row>
    <row r="8" spans="1:10" ht="13.15" thickTop="1" x14ac:dyDescent="0.35">
      <c r="A8" s="25"/>
      <c r="B8" s="11"/>
      <c r="C8" s="11"/>
      <c r="D8" s="12" t="s">
        <v>42</v>
      </c>
      <c r="E8" s="11"/>
      <c r="F8" s="11"/>
      <c r="G8" s="2"/>
    </row>
    <row r="9" spans="1:10" ht="15" x14ac:dyDescent="0.5">
      <c r="A9" s="25"/>
      <c r="B9" s="6" t="s">
        <v>3</v>
      </c>
      <c r="C9" s="46">
        <v>10000000</v>
      </c>
      <c r="D9" s="7" t="s">
        <v>0</v>
      </c>
      <c r="E9" s="11"/>
    </row>
    <row r="10" spans="1:10" ht="15.4" x14ac:dyDescent="0.5">
      <c r="A10" s="25"/>
      <c r="B10" s="4" t="s">
        <v>4</v>
      </c>
      <c r="C10" s="10">
        <v>11.85</v>
      </c>
      <c r="D10" s="2" t="s">
        <v>1</v>
      </c>
      <c r="E10" s="11"/>
      <c r="F10" s="11"/>
      <c r="G10" s="2"/>
    </row>
    <row r="11" spans="1:10" ht="15.4" x14ac:dyDescent="0.5">
      <c r="A11" s="25"/>
      <c r="B11" s="21" t="s">
        <v>5</v>
      </c>
      <c r="C11" s="10">
        <v>21</v>
      </c>
      <c r="D11" s="8" t="s">
        <v>2</v>
      </c>
      <c r="E11" s="11"/>
      <c r="F11" s="40"/>
      <c r="G11" s="2"/>
    </row>
    <row r="12" spans="1:10" ht="15" x14ac:dyDescent="0.5">
      <c r="A12" s="25"/>
      <c r="B12" s="4" t="s">
        <v>6</v>
      </c>
      <c r="C12" s="10">
        <f>1.01*10^5</f>
        <v>101000</v>
      </c>
      <c r="D12" s="2" t="s">
        <v>55</v>
      </c>
      <c r="E12" s="11"/>
      <c r="F12" s="11"/>
      <c r="G12" s="2"/>
    </row>
    <row r="13" spans="1:10" ht="15.4" x14ac:dyDescent="0.5">
      <c r="A13" s="25"/>
      <c r="B13" s="6" t="s">
        <v>7</v>
      </c>
      <c r="C13" s="10">
        <v>287</v>
      </c>
      <c r="D13" s="7" t="s">
        <v>56</v>
      </c>
      <c r="E13" s="11"/>
      <c r="F13" s="11"/>
      <c r="G13" s="2"/>
      <c r="J13" s="1"/>
    </row>
    <row r="14" spans="1:10" ht="15" x14ac:dyDescent="0.5">
      <c r="A14" s="25"/>
      <c r="B14" s="4" t="s">
        <v>8</v>
      </c>
      <c r="C14" s="10">
        <v>1003</v>
      </c>
      <c r="D14" s="2" t="s">
        <v>56</v>
      </c>
      <c r="E14" s="11"/>
      <c r="F14" s="11"/>
      <c r="G14" s="2"/>
    </row>
    <row r="15" spans="1:10" x14ac:dyDescent="0.35">
      <c r="A15" s="25"/>
      <c r="B15" s="6" t="s">
        <v>11</v>
      </c>
      <c r="C15" s="10">
        <v>-5</v>
      </c>
      <c r="D15" s="45" t="s">
        <v>57</v>
      </c>
      <c r="E15" s="11"/>
      <c r="F15" s="11"/>
      <c r="G15" s="2"/>
    </row>
    <row r="16" spans="1:10" ht="14.25" x14ac:dyDescent="0.35">
      <c r="A16" s="25"/>
      <c r="B16" s="6" t="s">
        <v>58</v>
      </c>
      <c r="C16" s="10">
        <v>9.81</v>
      </c>
      <c r="D16" s="7" t="s">
        <v>13</v>
      </c>
      <c r="E16" s="11"/>
      <c r="F16" s="11"/>
      <c r="G16" s="2"/>
    </row>
    <row r="17" spans="1:7" ht="15" x14ac:dyDescent="0.5">
      <c r="A17" s="25"/>
      <c r="B17" s="5" t="s">
        <v>14</v>
      </c>
      <c r="C17" s="10">
        <v>5</v>
      </c>
      <c r="D17" s="3" t="s">
        <v>15</v>
      </c>
      <c r="E17" s="11"/>
      <c r="F17" s="52"/>
      <c r="G17" s="2"/>
    </row>
    <row r="18" spans="1:7" x14ac:dyDescent="0.35">
      <c r="A18" s="25"/>
      <c r="B18" s="11"/>
      <c r="C18" s="11"/>
      <c r="D18" s="11"/>
      <c r="E18" s="11"/>
      <c r="F18" s="11"/>
      <c r="G18" s="2"/>
    </row>
    <row r="19" spans="1:7" x14ac:dyDescent="0.35">
      <c r="A19" s="25"/>
      <c r="B19" s="50" t="s">
        <v>59</v>
      </c>
      <c r="C19" s="49">
        <f>C24*C10*C14*C23/2*SQRT(27*C16*C17/C25)</f>
        <v>43413419.309629895</v>
      </c>
      <c r="D19" s="51" t="s">
        <v>0</v>
      </c>
      <c r="E19" s="40" t="s">
        <v>52</v>
      </c>
      <c r="F19" s="11"/>
      <c r="G19" s="2"/>
    </row>
    <row r="20" spans="1:7" x14ac:dyDescent="0.35">
      <c r="A20" s="25"/>
      <c r="B20" s="53"/>
      <c r="C20" s="54"/>
      <c r="D20" s="55"/>
      <c r="E20" s="40"/>
      <c r="F20" s="11"/>
      <c r="G20" s="2"/>
    </row>
    <row r="21" spans="1:7" x14ac:dyDescent="0.35">
      <c r="A21" s="25"/>
      <c r="B21" s="48" t="str">
        <f>IF(C9&gt;C19,"WARNING - FORMULA IS NOT VALID FOR THIS APPLICATION - SEEK ADVICE","(Formula is valid for this application)")</f>
        <v>(Formula is valid for this application)</v>
      </c>
      <c r="C21" s="59"/>
      <c r="D21" s="47"/>
      <c r="E21" s="40"/>
      <c r="F21" s="11"/>
      <c r="G21" s="2"/>
    </row>
    <row r="22" spans="1:7" x14ac:dyDescent="0.35">
      <c r="A22" s="25"/>
      <c r="B22" s="56"/>
      <c r="C22" s="57"/>
      <c r="D22" s="58"/>
      <c r="E22" s="40"/>
      <c r="F22" s="11"/>
      <c r="G22" s="2"/>
    </row>
    <row r="23" spans="1:7" ht="15" x14ac:dyDescent="0.5">
      <c r="A23" s="25"/>
      <c r="B23" s="6" t="s">
        <v>5</v>
      </c>
      <c r="C23" s="6">
        <f>273.15+C11</f>
        <v>294.14999999999998</v>
      </c>
      <c r="D23" s="6" t="s">
        <v>22</v>
      </c>
      <c r="E23" s="11" t="s">
        <v>43</v>
      </c>
      <c r="F23" s="11"/>
      <c r="G23" s="2"/>
    </row>
    <row r="24" spans="1:7" ht="14.25" x14ac:dyDescent="0.35">
      <c r="A24" s="25"/>
      <c r="B24" s="6" t="s">
        <v>9</v>
      </c>
      <c r="C24" s="9">
        <f>(C12)/(C13*C23)</f>
        <v>1.1963840771940175</v>
      </c>
      <c r="D24" s="6" t="s">
        <v>10</v>
      </c>
      <c r="E24" s="40" t="s">
        <v>44</v>
      </c>
      <c r="F24" s="11"/>
      <c r="G24" s="2"/>
    </row>
    <row r="25" spans="1:7" ht="15" x14ac:dyDescent="0.5">
      <c r="A25" s="25"/>
      <c r="B25" s="6" t="s">
        <v>12</v>
      </c>
      <c r="C25" s="9">
        <f>(4.5)/(1+(0.0374*ABS(MIN(C15,0))^0.8))^3</f>
        <v>3.0733521092684644</v>
      </c>
      <c r="D25" s="6"/>
      <c r="E25" s="11" t="s">
        <v>45</v>
      </c>
      <c r="F25" s="11"/>
      <c r="G25" s="41"/>
    </row>
    <row r="26" spans="1:7" x14ac:dyDescent="0.35">
      <c r="A26" s="25"/>
      <c r="B26" s="6" t="s">
        <v>16</v>
      </c>
      <c r="C26" s="9">
        <f>(C9)/(C24*C14*C10*C23)</f>
        <v>2.3907889482740314</v>
      </c>
      <c r="D26" s="6"/>
      <c r="E26" s="40" t="s">
        <v>46</v>
      </c>
      <c r="F26" s="11"/>
      <c r="G26" s="2"/>
    </row>
    <row r="27" spans="1:7" x14ac:dyDescent="0.35">
      <c r="A27" s="25"/>
      <c r="B27" s="6" t="s">
        <v>18</v>
      </c>
      <c r="C27" s="9">
        <f>(-C16*C17*C9)/(C25*C24*C14*C10*C23)</f>
        <v>-38.156447339434223</v>
      </c>
      <c r="D27" s="6"/>
      <c r="E27" s="40" t="s">
        <v>47</v>
      </c>
      <c r="F27" s="11"/>
      <c r="G27" s="2"/>
    </row>
    <row r="28" spans="1:7" ht="15" x14ac:dyDescent="0.5">
      <c r="A28" s="25"/>
      <c r="B28" s="6" t="s">
        <v>17</v>
      </c>
      <c r="C28" s="9">
        <f>((-27*C27)-(2*C26)^3)/(54)</f>
        <v>17.053713578207525</v>
      </c>
      <c r="D28" s="6"/>
      <c r="E28" s="40" t="s">
        <v>48</v>
      </c>
      <c r="F28" s="11"/>
      <c r="G28" s="2"/>
    </row>
    <row r="29" spans="1:7" ht="15" x14ac:dyDescent="0.5">
      <c r="A29" s="25"/>
      <c r="B29" s="6" t="s">
        <v>19</v>
      </c>
      <c r="C29" s="9">
        <f>-((C26)^2)/9</f>
        <v>-0.63509686613213878</v>
      </c>
      <c r="D29" s="6"/>
      <c r="E29" s="40" t="s">
        <v>49</v>
      </c>
      <c r="F29" s="11"/>
      <c r="G29" s="2"/>
    </row>
    <row r="30" spans="1:7" ht="15" x14ac:dyDescent="0.5">
      <c r="A30" s="25"/>
      <c r="B30" s="6" t="s">
        <v>20</v>
      </c>
      <c r="C30" s="9">
        <f>(C28+(SQRT((C29)^3+(C28)^2)))^(1/3)</f>
        <v>3.2427820870530324</v>
      </c>
      <c r="D30" s="6"/>
      <c r="E30" s="40" t="s">
        <v>50</v>
      </c>
      <c r="F30" s="11"/>
      <c r="G30" s="2"/>
    </row>
    <row r="31" spans="1:7" ht="15" x14ac:dyDescent="0.5">
      <c r="A31" s="25"/>
      <c r="B31" s="6" t="s">
        <v>21</v>
      </c>
      <c r="C31" s="9">
        <f>(C28-(SQRT((C29)^3+(C28)^2)))^(1/3)</f>
        <v>0.19584938151340806</v>
      </c>
      <c r="D31" s="6"/>
      <c r="E31" s="40" t="s">
        <v>51</v>
      </c>
      <c r="F31" s="11"/>
      <c r="G31" s="2"/>
    </row>
    <row r="32" spans="1:7" x14ac:dyDescent="0.35">
      <c r="A32" s="25"/>
      <c r="B32" s="23"/>
      <c r="C32" s="20"/>
      <c r="D32" s="24"/>
      <c r="E32" s="11"/>
      <c r="F32" s="11"/>
      <c r="G32" s="2"/>
    </row>
    <row r="33" spans="1:7" ht="14.65" x14ac:dyDescent="0.5">
      <c r="A33" s="25"/>
      <c r="B33" s="22" t="s">
        <v>35</v>
      </c>
      <c r="C33" s="13">
        <f>C30+C31-(C26/3)</f>
        <v>2.6417018191417632</v>
      </c>
      <c r="D33" s="22" t="s">
        <v>39</v>
      </c>
      <c r="E33" s="40" t="s">
        <v>52</v>
      </c>
      <c r="F33" s="11"/>
      <c r="G33" s="2"/>
    </row>
    <row r="34" spans="1:7" x14ac:dyDescent="0.35">
      <c r="A34" s="25"/>
      <c r="B34" s="11"/>
      <c r="C34" s="11"/>
      <c r="D34" s="11"/>
      <c r="E34" s="11"/>
      <c r="F34" s="11"/>
      <c r="G34" s="2"/>
    </row>
    <row r="35" spans="1:7" ht="15" x14ac:dyDescent="0.5">
      <c r="A35" s="25"/>
      <c r="B35" s="40" t="s">
        <v>54</v>
      </c>
      <c r="C35" s="19" t="s">
        <v>28</v>
      </c>
      <c r="D35" s="11"/>
      <c r="E35" s="11"/>
      <c r="F35" s="11"/>
      <c r="G35" s="2"/>
    </row>
    <row r="36" spans="1:7" x14ac:dyDescent="0.35">
      <c r="A36" s="25"/>
      <c r="B36" s="11"/>
      <c r="C36" s="11"/>
      <c r="D36" s="11"/>
      <c r="E36" s="11"/>
      <c r="F36" s="11"/>
      <c r="G36" s="2"/>
    </row>
    <row r="37" spans="1:7" x14ac:dyDescent="0.35">
      <c r="A37" s="25"/>
      <c r="B37" s="11"/>
      <c r="C37" s="19" t="s">
        <v>29</v>
      </c>
      <c r="D37" s="11"/>
      <c r="E37" s="11"/>
      <c r="F37" s="11"/>
      <c r="G37" s="27" t="s">
        <v>36</v>
      </c>
    </row>
    <row r="38" spans="1:7" x14ac:dyDescent="0.35">
      <c r="A38" s="25"/>
      <c r="B38" s="11"/>
      <c r="C38" s="11"/>
      <c r="D38" s="11"/>
      <c r="E38" s="11"/>
      <c r="F38" s="11"/>
      <c r="G38" s="2"/>
    </row>
    <row r="39" spans="1:7" x14ac:dyDescent="0.35">
      <c r="A39" s="25"/>
      <c r="B39" s="11"/>
      <c r="C39" s="11"/>
      <c r="D39" s="11"/>
      <c r="E39" s="11"/>
      <c r="F39" s="11"/>
      <c r="G39" s="2"/>
    </row>
    <row r="40" spans="1:7" x14ac:dyDescent="0.35">
      <c r="A40" s="25"/>
      <c r="B40" s="11"/>
      <c r="C40" s="19" t="s">
        <v>30</v>
      </c>
      <c r="D40" s="11"/>
      <c r="E40" s="11"/>
      <c r="F40" s="11"/>
      <c r="G40" s="2"/>
    </row>
    <row r="41" spans="1:7" x14ac:dyDescent="0.35">
      <c r="A41" s="25"/>
      <c r="B41" s="11"/>
      <c r="C41" s="11"/>
      <c r="D41" s="11"/>
      <c r="E41" s="11"/>
      <c r="F41" s="11"/>
      <c r="G41" s="2"/>
    </row>
    <row r="42" spans="1:7" x14ac:dyDescent="0.35">
      <c r="A42" s="25"/>
      <c r="B42" s="11"/>
      <c r="C42" s="11"/>
      <c r="D42" s="11"/>
      <c r="E42" s="11"/>
      <c r="F42" s="11"/>
      <c r="G42" s="27" t="s">
        <v>37</v>
      </c>
    </row>
    <row r="43" spans="1:7" x14ac:dyDescent="0.35">
      <c r="A43" s="25"/>
      <c r="B43" s="11"/>
      <c r="C43" s="11"/>
      <c r="D43" s="11"/>
      <c r="E43" s="11"/>
      <c r="F43" s="11"/>
      <c r="G43" s="2"/>
    </row>
    <row r="44" spans="1:7" x14ac:dyDescent="0.35">
      <c r="A44" s="25"/>
      <c r="B44" s="11"/>
      <c r="C44" s="19" t="s">
        <v>31</v>
      </c>
      <c r="D44" s="11"/>
      <c r="E44" s="11"/>
      <c r="F44" s="11"/>
      <c r="G44" s="2"/>
    </row>
    <row r="45" spans="1:7" x14ac:dyDescent="0.35">
      <c r="A45" s="25"/>
      <c r="B45" s="11"/>
      <c r="C45" s="11"/>
      <c r="D45" s="11"/>
      <c r="E45" s="11"/>
      <c r="F45" s="11"/>
      <c r="G45" s="2"/>
    </row>
    <row r="46" spans="1:7" x14ac:dyDescent="0.35">
      <c r="A46" s="25"/>
      <c r="B46" s="11"/>
      <c r="C46" s="11"/>
      <c r="D46" s="11"/>
      <c r="E46" s="11"/>
      <c r="F46" s="11"/>
      <c r="G46" s="27" t="s">
        <v>38</v>
      </c>
    </row>
    <row r="47" spans="1:7" x14ac:dyDescent="0.35">
      <c r="A47" s="25"/>
      <c r="B47" s="11"/>
      <c r="C47" s="11"/>
      <c r="D47" s="11"/>
      <c r="E47" s="11"/>
      <c r="F47" s="11"/>
      <c r="G47" s="2"/>
    </row>
    <row r="48" spans="1:7" x14ac:dyDescent="0.35">
      <c r="A48" s="25"/>
      <c r="B48" s="11"/>
      <c r="C48" s="19" t="s">
        <v>32</v>
      </c>
      <c r="D48" s="11"/>
      <c r="E48" s="11"/>
      <c r="F48" s="11"/>
      <c r="G48" s="2"/>
    </row>
    <row r="49" spans="1:7" x14ac:dyDescent="0.35">
      <c r="A49" s="25"/>
      <c r="B49" s="11"/>
      <c r="C49" s="11"/>
      <c r="D49" s="11"/>
      <c r="E49" s="11"/>
      <c r="F49" s="11"/>
      <c r="G49" s="2"/>
    </row>
    <row r="50" spans="1:7" x14ac:dyDescent="0.35">
      <c r="A50" s="25"/>
      <c r="B50" s="11"/>
      <c r="C50" s="11"/>
      <c r="D50" s="11"/>
      <c r="E50" s="11"/>
      <c r="F50" s="11"/>
      <c r="G50" s="2"/>
    </row>
    <row r="51" spans="1:7" x14ac:dyDescent="0.35">
      <c r="A51" s="25"/>
      <c r="B51" s="11"/>
      <c r="C51" s="19" t="s">
        <v>33</v>
      </c>
      <c r="D51" s="11"/>
      <c r="E51" s="11"/>
      <c r="F51" s="11"/>
      <c r="G51" s="2"/>
    </row>
    <row r="52" spans="1:7" x14ac:dyDescent="0.35">
      <c r="A52" s="25"/>
      <c r="B52" s="11"/>
      <c r="C52" s="11"/>
      <c r="D52" s="11"/>
      <c r="E52" s="11"/>
      <c r="F52" s="11"/>
      <c r="G52" s="2"/>
    </row>
    <row r="53" spans="1:7" x14ac:dyDescent="0.35">
      <c r="A53" s="25"/>
      <c r="B53" s="11"/>
      <c r="C53" s="19" t="s">
        <v>34</v>
      </c>
      <c r="D53" s="11"/>
      <c r="E53" s="11"/>
      <c r="F53" s="11"/>
      <c r="G53" s="2"/>
    </row>
    <row r="54" spans="1:7" x14ac:dyDescent="0.35">
      <c r="A54" s="28"/>
      <c r="B54" s="29"/>
      <c r="C54" s="29"/>
      <c r="D54" s="29"/>
      <c r="E54" s="29"/>
      <c r="F54" s="29"/>
      <c r="G54" s="3"/>
    </row>
  </sheetData>
  <phoneticPr fontId="3" type="noConversion"/>
  <pageMargins left="0.20833333333333334" right="0.25" top="0.75" bottom="0.75" header="0.3" footer="0.3"/>
  <pageSetup orientation="portrait" r:id="rId1"/>
  <headerFooter alignWithMargins="0">
    <oddHeader>&amp;CMosen Ltd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Land Transport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Mosen Ltd / Fathi Tarada</dc:creator>
  <cp:lastModifiedBy>Fathi Tarada</cp:lastModifiedBy>
  <cp:lastPrinted>2012-11-27T21:21:16Z</cp:lastPrinted>
  <dcterms:created xsi:type="dcterms:W3CDTF">2010-08-18T10:10:17Z</dcterms:created>
  <dcterms:modified xsi:type="dcterms:W3CDTF">2016-05-02T12:08:11Z</dcterms:modified>
</cp:coreProperties>
</file>