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hi\OneDrive\Tarada\Mosen\Projects\Completed\Palm Jumeirah Tunnel\"/>
    </mc:Choice>
  </mc:AlternateContent>
  <xr:revisionPtr revIDLastSave="2" documentId="8_{6C579888-42FB-47EF-9D09-D0D41B627446}" xr6:coauthVersionLast="43" xr6:coauthVersionMax="43" xr10:uidLastSave="{EA9C8A41-D465-4F63-948B-CB8A09A817AB}"/>
  <bookViews>
    <workbookView xWindow="-120" yWindow="-120" windowWidth="29040" windowHeight="15840" xr2:uid="{00000000-000D-0000-FFFF-FFFF00000000}"/>
  </bookViews>
  <sheets>
    <sheet name="Fire ventilation" sheetId="13" r:id="rId1"/>
  </sheets>
  <definedNames>
    <definedName name="_xlnm.Print_Titles" localSheetId="0">'Fire ventilation'!$1:$5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13" l="1"/>
  <c r="E70" i="13"/>
  <c r="E92" i="13" l="1"/>
  <c r="M110" i="13"/>
  <c r="E110" i="13"/>
  <c r="E66" i="13"/>
  <c r="E90" i="13" s="1"/>
  <c r="E27" i="13"/>
  <c r="E41" i="13"/>
  <c r="M123" i="13" s="1"/>
  <c r="E80" i="13" l="1"/>
  <c r="E68" i="13"/>
  <c r="E72" i="13" s="1"/>
  <c r="E78" i="13"/>
  <c r="E123" i="13"/>
  <c r="E84" i="13"/>
  <c r="E74" i="13" l="1"/>
  <c r="E88" i="13" s="1"/>
  <c r="E94" i="13" s="1"/>
  <c r="E96" i="13" s="1"/>
  <c r="E82" i="13"/>
  <c r="E114" i="13" l="1"/>
  <c r="M114" i="13"/>
  <c r="M116" i="13" s="1"/>
  <c r="M117" i="13" s="1"/>
  <c r="M121" i="13" s="1"/>
  <c r="E116" i="13" l="1"/>
  <c r="E117" i="13" s="1"/>
  <c r="E121" i="13" s="1"/>
</calcChain>
</file>

<file path=xl/sharedStrings.xml><?xml version="1.0" encoding="utf-8"?>
<sst xmlns="http://schemas.openxmlformats.org/spreadsheetml/2006/main" count="194" uniqueCount="85">
  <si>
    <t>Project:</t>
  </si>
  <si>
    <t>Subject:</t>
  </si>
  <si>
    <t>Data:</t>
  </si>
  <si>
    <t>=</t>
  </si>
  <si>
    <t>m/s</t>
  </si>
  <si>
    <t>Density of Air</t>
  </si>
  <si>
    <t>Pa</t>
  </si>
  <si>
    <t>m</t>
  </si>
  <si>
    <t>Drag factor Cd</t>
  </si>
  <si>
    <t>Tunnel Area A</t>
  </si>
  <si>
    <t>m^2</t>
  </si>
  <si>
    <t>Tunnel Height</t>
  </si>
  <si>
    <t>Car Area Ac</t>
  </si>
  <si>
    <t>Truck Area At</t>
  </si>
  <si>
    <t>No. of Lanes N</t>
  </si>
  <si>
    <t>Gradient %</t>
  </si>
  <si>
    <t>/km/lane</t>
  </si>
  <si>
    <t>Fire Size</t>
  </si>
  <si>
    <t>MW</t>
  </si>
  <si>
    <t>K</t>
  </si>
  <si>
    <t>kg/m^3</t>
  </si>
  <si>
    <t>Velocity m/s</t>
  </si>
  <si>
    <t>Losses With Fire</t>
  </si>
  <si>
    <t>Inlet Losses</t>
  </si>
  <si>
    <t>Vehicular Losses</t>
  </si>
  <si>
    <t>Wind Allowance</t>
  </si>
  <si>
    <t>Loss at Tunnel Outlet</t>
  </si>
  <si>
    <t>Overall Losses</t>
  </si>
  <si>
    <t>Total Thrust</t>
  </si>
  <si>
    <t>N</t>
  </si>
  <si>
    <t>nos</t>
  </si>
  <si>
    <t>Extra Row(Part 9 BD 78/99 pg 5/17)</t>
  </si>
  <si>
    <t>Tunnel Air Dynamic Pressure</t>
  </si>
  <si>
    <t>Quantity cars Nc</t>
  </si>
  <si>
    <t>Area Vehicular Av</t>
  </si>
  <si>
    <t>Frictional loss, section without fire</t>
  </si>
  <si>
    <t>Frictional loss, section with fire</t>
  </si>
  <si>
    <t>Tunnel Temperature</t>
  </si>
  <si>
    <t>Date:</t>
  </si>
  <si>
    <t>Nearest whole number</t>
  </si>
  <si>
    <t>Width of Tunnel</t>
  </si>
  <si>
    <t>Length of Tunnel</t>
  </si>
  <si>
    <t>mm</t>
  </si>
  <si>
    <t>Tunnel Hydraulic Diameter</t>
  </si>
  <si>
    <t>XXX Tunnel</t>
  </si>
  <si>
    <t>Number of conventional jetfans required</t>
  </si>
  <si>
    <t>Total number of conventional jetfans required</t>
  </si>
  <si>
    <t>cased on 10 tun. dia BD 78/79 pg 5/11</t>
  </si>
  <si>
    <t>Blockage due to fire</t>
  </si>
  <si>
    <t>Avg temperature downstream of fire</t>
  </si>
  <si>
    <t>Design airflow velocity upstream of fire</t>
  </si>
  <si>
    <t>Preliminary tunnel fire ventilation calculations</t>
  </si>
  <si>
    <t>Distance to tunnel soffit</t>
  </si>
  <si>
    <t>Jetfan diameter</t>
  </si>
  <si>
    <t>Conventional Jetfan Selection</t>
  </si>
  <si>
    <t>MoJet Selection</t>
  </si>
  <si>
    <t>MoJet Diameter</t>
  </si>
  <si>
    <t>Total bench thrust</t>
  </si>
  <si>
    <t>Number of MoJets required</t>
  </si>
  <si>
    <t>MoJet spacing (minimum)</t>
  </si>
  <si>
    <t>Aerodynamic Calculations</t>
  </si>
  <si>
    <t>Conventional jetfan spacing (minimum)</t>
  </si>
  <si>
    <t>Fan velocity</t>
  </si>
  <si>
    <t>Mosen Ltd</t>
  </si>
  <si>
    <t>For illustration purposes only - not for design. No responsibility for the use of this spreadsheet will be accepted by Mosen Ltd, to the maximum extent permissible by law.</t>
  </si>
  <si>
    <t>Quantity trucks Nt</t>
  </si>
  <si>
    <t>Installation factor</t>
  </si>
  <si>
    <t>Velocity factor</t>
  </si>
  <si>
    <t>Fire buoyancy pressure</t>
  </si>
  <si>
    <t>Please contact us for your project design requirements:</t>
  </si>
  <si>
    <t>Extra Row (Part 9 BD 78/99 pg 5/17)</t>
  </si>
  <si>
    <t>based on 5 tunnel hydraulic diameters</t>
  </si>
  <si>
    <t>Total number of MoJets required</t>
  </si>
  <si>
    <t>MoJet bench thrust</t>
  </si>
  <si>
    <t>Conventional jetfan bench thrust</t>
  </si>
  <si>
    <t>Tunnel friction factor 'f'</t>
  </si>
  <si>
    <t>-</t>
  </si>
  <si>
    <t>Inlet velocity head</t>
  </si>
  <si>
    <t>Exit velocity head</t>
  </si>
  <si>
    <t>Outlet Loss</t>
  </si>
  <si>
    <t>Fire location (before exit portal)</t>
  </si>
  <si>
    <t>Version 1, 25-10-2017</t>
  </si>
  <si>
    <t>Adverse wind speed against exit portal</t>
  </si>
  <si>
    <t>www.mosen.global</t>
  </si>
  <si>
    <t>info@mosen.global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</si>
</sst>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2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4" fontId="0" fillId="0" borderId="0" xfId="0" applyNumberFormat="1" applyBorder="1"/>
    <xf numFmtId="2" fontId="0" fillId="0" borderId="0" xfId="0" applyNumberFormat="1" applyBorder="1"/>
    <xf numFmtId="0" fontId="2" fillId="0" borderId="4" xfId="0" applyFont="1" applyBorder="1"/>
    <xf numFmtId="4" fontId="2" fillId="0" borderId="0" xfId="0" applyNumberFormat="1" applyFont="1" applyBorder="1"/>
    <xf numFmtId="0" fontId="2" fillId="0" borderId="5" xfId="0" applyFont="1" applyBorder="1"/>
    <xf numFmtId="2" fontId="2" fillId="0" borderId="0" xfId="0" applyNumberFormat="1" applyFont="1" applyBorder="1"/>
    <xf numFmtId="1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3" fillId="0" borderId="1" xfId="0" applyFont="1" applyBorder="1"/>
    <xf numFmtId="0" fontId="3" fillId="0" borderId="4" xfId="0" applyFont="1" applyBorder="1"/>
    <xf numFmtId="2" fontId="4" fillId="0" borderId="0" xfId="0" applyNumberFormat="1" applyFont="1" applyBorder="1"/>
    <xf numFmtId="0" fontId="2" fillId="0" borderId="2" xfId="0" applyFont="1" applyBorder="1"/>
    <xf numFmtId="0" fontId="2" fillId="0" borderId="6" xfId="0" applyFont="1" applyBorder="1"/>
    <xf numFmtId="0" fontId="7" fillId="0" borderId="0" xfId="1"/>
    <xf numFmtId="14" fontId="2" fillId="0" borderId="7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1917192</xdr:colOff>
      <xdr:row>2</xdr:row>
      <xdr:rowOff>131064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6FEA53-1CF9-4D10-B40B-334B71FC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719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osen.global" TargetMode="External"/><Relationship Id="rId1" Type="http://schemas.openxmlformats.org/officeDocument/2006/relationships/hyperlink" Target="http://www.mosen.globa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126"/>
  <sheetViews>
    <sheetView tabSelected="1" topLeftCell="A91" workbookViewId="0">
      <selection activeCell="M130" sqref="M130"/>
    </sheetView>
  </sheetViews>
  <sheetFormatPr defaultRowHeight="12.75" x14ac:dyDescent="0.2"/>
  <cols>
    <col min="1" max="1" width="41.85546875" customWidth="1"/>
    <col min="2" max="2" width="3" customWidth="1"/>
    <col min="3" max="3" width="10.28515625" customWidth="1"/>
    <col min="5" max="5" width="10.140625" customWidth="1"/>
    <col min="8" max="8" width="8.140625" customWidth="1"/>
    <col min="9" max="9" width="41.42578125" bestFit="1" customWidth="1"/>
    <col min="11" max="11" width="3.42578125" customWidth="1"/>
    <col min="12" max="12" width="4.28515625" customWidth="1"/>
    <col min="13" max="13" width="9.140625" bestFit="1" customWidth="1"/>
  </cols>
  <sheetData>
    <row r="4" spans="1:7" ht="25.5" x14ac:dyDescent="0.35">
      <c r="A4" s="3" t="s">
        <v>63</v>
      </c>
    </row>
    <row r="6" spans="1:7" ht="25.5" x14ac:dyDescent="0.35">
      <c r="A6" s="3" t="s">
        <v>51</v>
      </c>
    </row>
    <row r="7" spans="1:7" x14ac:dyDescent="0.2">
      <c r="A7" s="1" t="s">
        <v>81</v>
      </c>
    </row>
    <row r="8" spans="1:7" x14ac:dyDescent="0.2">
      <c r="A8" s="1" t="s">
        <v>64</v>
      </c>
    </row>
    <row r="9" spans="1:7" x14ac:dyDescent="0.2">
      <c r="A9" s="1" t="s">
        <v>69</v>
      </c>
      <c r="D9" s="29" t="s">
        <v>83</v>
      </c>
      <c r="F9" s="29" t="s">
        <v>84</v>
      </c>
    </row>
    <row r="10" spans="1:7" ht="13.5" thickBot="1" x14ac:dyDescent="0.25"/>
    <row r="11" spans="1:7" ht="13.5" thickTop="1" x14ac:dyDescent="0.2">
      <c r="A11" s="4" t="s">
        <v>0</v>
      </c>
      <c r="B11" s="27" t="s">
        <v>44</v>
      </c>
      <c r="C11" s="5"/>
      <c r="D11" s="5"/>
      <c r="E11" s="5"/>
      <c r="F11" s="5"/>
      <c r="G11" s="6"/>
    </row>
    <row r="12" spans="1:7" x14ac:dyDescent="0.2">
      <c r="A12" s="7"/>
      <c r="B12" s="8"/>
      <c r="C12" s="8"/>
      <c r="D12" s="8"/>
      <c r="E12" s="8"/>
      <c r="F12" s="8"/>
      <c r="G12" s="9"/>
    </row>
    <row r="13" spans="1:7" x14ac:dyDescent="0.2">
      <c r="A13" s="15" t="s">
        <v>1</v>
      </c>
      <c r="B13" s="23"/>
      <c r="C13" s="8"/>
      <c r="D13" s="8"/>
      <c r="E13" s="8"/>
      <c r="F13" s="8"/>
      <c r="G13" s="9"/>
    </row>
    <row r="14" spans="1:7" x14ac:dyDescent="0.2">
      <c r="A14" s="15"/>
      <c r="B14" s="23"/>
      <c r="C14" s="8"/>
      <c r="D14" s="8"/>
      <c r="E14" s="8"/>
      <c r="F14" s="8"/>
      <c r="G14" s="9"/>
    </row>
    <row r="15" spans="1:7" ht="13.5" thickBot="1" x14ac:dyDescent="0.25">
      <c r="A15" s="28" t="s">
        <v>38</v>
      </c>
      <c r="B15" s="30"/>
      <c r="C15" s="30"/>
      <c r="D15" s="21"/>
      <c r="E15" s="21"/>
      <c r="F15" s="21"/>
      <c r="G15" s="22"/>
    </row>
    <row r="16" spans="1:7" ht="14.25" thickTop="1" thickBot="1" x14ac:dyDescent="0.25"/>
    <row r="17" spans="1:9" ht="13.5" thickTop="1" x14ac:dyDescent="0.2">
      <c r="A17" s="24" t="s">
        <v>2</v>
      </c>
      <c r="B17" s="5"/>
      <c r="C17" s="5"/>
      <c r="D17" s="5"/>
      <c r="E17" s="5"/>
      <c r="F17" s="5"/>
      <c r="G17" s="6"/>
      <c r="I17" s="2"/>
    </row>
    <row r="18" spans="1:9" x14ac:dyDescent="0.2">
      <c r="A18" s="25"/>
      <c r="B18" s="8"/>
      <c r="C18" s="8"/>
      <c r="D18" s="8"/>
      <c r="E18" s="8"/>
      <c r="F18" s="8"/>
      <c r="G18" s="9"/>
      <c r="I18" s="2"/>
    </row>
    <row r="19" spans="1:9" x14ac:dyDescent="0.2">
      <c r="A19" s="15" t="s">
        <v>17</v>
      </c>
      <c r="B19" s="8" t="s">
        <v>3</v>
      </c>
      <c r="C19" s="23"/>
      <c r="D19" s="8"/>
      <c r="E19" s="23">
        <v>10</v>
      </c>
      <c r="F19" s="8"/>
      <c r="G19" s="9" t="s">
        <v>18</v>
      </c>
      <c r="I19" s="2"/>
    </row>
    <row r="20" spans="1:9" x14ac:dyDescent="0.2">
      <c r="A20" s="15"/>
      <c r="B20" s="8"/>
      <c r="C20" s="23"/>
      <c r="D20" s="8"/>
      <c r="E20" s="23"/>
      <c r="F20" s="8"/>
      <c r="G20" s="9"/>
      <c r="I20" s="2"/>
    </row>
    <row r="21" spans="1:9" x14ac:dyDescent="0.2">
      <c r="A21" s="10" t="s">
        <v>50</v>
      </c>
      <c r="B21" s="8" t="s">
        <v>3</v>
      </c>
      <c r="C21" s="8"/>
      <c r="D21" s="8"/>
      <c r="E21" s="8">
        <v>3</v>
      </c>
      <c r="F21" s="8"/>
      <c r="G21" s="9" t="s">
        <v>4</v>
      </c>
      <c r="I21" s="2"/>
    </row>
    <row r="22" spans="1:9" x14ac:dyDescent="0.2">
      <c r="A22" s="7"/>
      <c r="B22" s="8"/>
      <c r="C22" s="8"/>
      <c r="D22" s="8"/>
      <c r="E22" s="8"/>
      <c r="F22" s="8"/>
      <c r="G22" s="9"/>
      <c r="I22" s="2"/>
    </row>
    <row r="23" spans="1:9" x14ac:dyDescent="0.2">
      <c r="A23" s="7" t="s">
        <v>82</v>
      </c>
      <c r="B23" s="8" t="s">
        <v>3</v>
      </c>
      <c r="C23" s="8"/>
      <c r="D23" s="8"/>
      <c r="E23" s="8">
        <v>5</v>
      </c>
      <c r="F23" s="8"/>
      <c r="G23" s="9" t="s">
        <v>4</v>
      </c>
      <c r="I23" s="2"/>
    </row>
    <row r="24" spans="1:9" x14ac:dyDescent="0.2">
      <c r="A24" s="7"/>
      <c r="B24" s="8"/>
      <c r="C24" s="8"/>
      <c r="D24" s="8"/>
      <c r="E24" s="8"/>
      <c r="F24" s="8"/>
      <c r="G24" s="9"/>
      <c r="I24" s="2"/>
    </row>
    <row r="25" spans="1:9" x14ac:dyDescent="0.2">
      <c r="A25" s="7" t="s">
        <v>5</v>
      </c>
      <c r="B25" s="8" t="s">
        <v>3</v>
      </c>
      <c r="C25" s="8"/>
      <c r="D25" s="8"/>
      <c r="E25" s="8">
        <v>1.2</v>
      </c>
      <c r="F25" s="8"/>
      <c r="G25" s="9" t="s">
        <v>20</v>
      </c>
      <c r="I25" s="2"/>
    </row>
    <row r="26" spans="1:9" x14ac:dyDescent="0.2">
      <c r="A26" s="7"/>
      <c r="B26" s="8"/>
      <c r="C26" s="8"/>
      <c r="D26" s="8"/>
      <c r="E26" s="8"/>
      <c r="F26" s="8"/>
      <c r="G26" s="9"/>
      <c r="I26" s="2"/>
    </row>
    <row r="27" spans="1:9" x14ac:dyDescent="0.2">
      <c r="A27" s="7" t="s">
        <v>32</v>
      </c>
      <c r="B27" s="8" t="s">
        <v>3</v>
      </c>
      <c r="C27" s="8"/>
      <c r="D27" s="8"/>
      <c r="E27" s="8">
        <f>0.5*E25*E21*E21</f>
        <v>5.3999999999999995</v>
      </c>
      <c r="F27" s="8"/>
      <c r="G27" s="9" t="s">
        <v>6</v>
      </c>
      <c r="I27" s="2"/>
    </row>
    <row r="28" spans="1:9" x14ac:dyDescent="0.2">
      <c r="A28" s="7"/>
      <c r="B28" s="8"/>
      <c r="C28" s="8"/>
      <c r="D28" s="8"/>
      <c r="E28" s="8"/>
      <c r="F28" s="8"/>
      <c r="G28" s="9"/>
      <c r="I28" s="2"/>
    </row>
    <row r="29" spans="1:9" x14ac:dyDescent="0.2">
      <c r="A29" s="7" t="s">
        <v>41</v>
      </c>
      <c r="B29" s="8" t="s">
        <v>3</v>
      </c>
      <c r="C29" s="8"/>
      <c r="D29" s="8"/>
      <c r="E29" s="8">
        <v>2000</v>
      </c>
      <c r="F29" s="8"/>
      <c r="G29" s="9" t="s">
        <v>7</v>
      </c>
      <c r="I29" s="2"/>
    </row>
    <row r="30" spans="1:9" x14ac:dyDescent="0.2">
      <c r="A30" s="7"/>
      <c r="B30" s="8"/>
      <c r="C30" s="8"/>
      <c r="D30" s="8"/>
      <c r="E30" s="8"/>
      <c r="F30" s="8"/>
      <c r="G30" s="9"/>
      <c r="I30" s="2"/>
    </row>
    <row r="31" spans="1:9" x14ac:dyDescent="0.2">
      <c r="A31" s="10" t="s">
        <v>80</v>
      </c>
      <c r="B31" s="8" t="s">
        <v>3</v>
      </c>
      <c r="C31" s="8"/>
      <c r="D31" s="8"/>
      <c r="E31" s="8">
        <v>300</v>
      </c>
      <c r="F31" s="8"/>
      <c r="G31" s="9" t="s">
        <v>7</v>
      </c>
      <c r="I31" s="2"/>
    </row>
    <row r="32" spans="1:9" x14ac:dyDescent="0.2">
      <c r="A32" s="7"/>
      <c r="B32" s="8"/>
      <c r="C32" s="8"/>
      <c r="D32" s="8"/>
      <c r="E32" s="8"/>
      <c r="F32" s="8"/>
      <c r="G32" s="9"/>
      <c r="I32" s="2"/>
    </row>
    <row r="33" spans="1:9" x14ac:dyDescent="0.2">
      <c r="A33" s="7" t="s">
        <v>40</v>
      </c>
      <c r="B33" s="8" t="s">
        <v>3</v>
      </c>
      <c r="C33" s="8"/>
      <c r="D33" s="8"/>
      <c r="E33" s="8">
        <v>14.95</v>
      </c>
      <c r="F33" s="8"/>
      <c r="G33" s="9" t="s">
        <v>7</v>
      </c>
      <c r="I33" s="2"/>
    </row>
    <row r="34" spans="1:9" x14ac:dyDescent="0.2">
      <c r="A34" s="7"/>
      <c r="B34" s="8"/>
      <c r="C34" s="8"/>
      <c r="D34" s="8"/>
      <c r="E34" s="8"/>
      <c r="F34" s="8"/>
      <c r="G34" s="9"/>
      <c r="I34" s="2"/>
    </row>
    <row r="35" spans="1:9" x14ac:dyDescent="0.2">
      <c r="A35" s="7" t="s">
        <v>8</v>
      </c>
      <c r="B35" s="8" t="s">
        <v>3</v>
      </c>
      <c r="C35" s="8"/>
      <c r="D35" s="8"/>
      <c r="E35" s="8">
        <v>0.4</v>
      </c>
      <c r="F35" s="8"/>
      <c r="G35" s="9"/>
      <c r="I35" s="2"/>
    </row>
    <row r="36" spans="1:9" x14ac:dyDescent="0.2">
      <c r="A36" s="7"/>
      <c r="B36" s="8"/>
      <c r="C36" s="8"/>
      <c r="D36" s="8"/>
      <c r="E36" s="8"/>
      <c r="F36" s="8"/>
      <c r="G36" s="9"/>
      <c r="I36" s="2"/>
    </row>
    <row r="37" spans="1:9" x14ac:dyDescent="0.2">
      <c r="A37" s="7" t="s">
        <v>11</v>
      </c>
      <c r="B37" s="8" t="s">
        <v>3</v>
      </c>
      <c r="C37" s="8"/>
      <c r="D37" s="8"/>
      <c r="E37" s="8">
        <v>5.5</v>
      </c>
      <c r="F37" s="8"/>
      <c r="G37" s="9" t="s">
        <v>7</v>
      </c>
      <c r="I37" s="2"/>
    </row>
    <row r="38" spans="1:9" x14ac:dyDescent="0.2">
      <c r="A38" s="7"/>
      <c r="B38" s="8"/>
      <c r="C38" s="8"/>
      <c r="D38" s="8"/>
      <c r="E38" s="8"/>
      <c r="F38" s="8"/>
      <c r="G38" s="9"/>
      <c r="I38" s="2"/>
    </row>
    <row r="39" spans="1:9" x14ac:dyDescent="0.2">
      <c r="A39" s="7" t="s">
        <v>9</v>
      </c>
      <c r="B39" s="8" t="s">
        <v>3</v>
      </c>
      <c r="C39" s="8"/>
      <c r="D39" s="8"/>
      <c r="E39" s="8">
        <v>80</v>
      </c>
      <c r="F39" s="8"/>
      <c r="G39" s="9" t="s">
        <v>10</v>
      </c>
      <c r="I39" s="2"/>
    </row>
    <row r="40" spans="1:9" x14ac:dyDescent="0.2">
      <c r="A40" s="7"/>
      <c r="B40" s="8"/>
      <c r="C40" s="8"/>
      <c r="D40" s="8"/>
      <c r="E40" s="8"/>
      <c r="F40" s="8"/>
      <c r="G40" s="9"/>
      <c r="I40" s="2"/>
    </row>
    <row r="41" spans="1:9" x14ac:dyDescent="0.2">
      <c r="A41" s="7" t="s">
        <v>43</v>
      </c>
      <c r="B41" s="8" t="s">
        <v>3</v>
      </c>
      <c r="C41" s="14"/>
      <c r="D41" s="8"/>
      <c r="E41" s="14">
        <f>4*E33*E37/((E33+E37)*2)</f>
        <v>8.0415647921760396</v>
      </c>
      <c r="F41" s="8"/>
      <c r="G41" s="9" t="s">
        <v>7</v>
      </c>
      <c r="I41" s="2"/>
    </row>
    <row r="42" spans="1:9" x14ac:dyDescent="0.2">
      <c r="A42" s="7"/>
      <c r="B42" s="8"/>
      <c r="C42" s="8"/>
      <c r="D42" s="8"/>
      <c r="E42" s="8"/>
      <c r="F42" s="8"/>
      <c r="G42" s="9"/>
      <c r="I42" s="2"/>
    </row>
    <row r="43" spans="1:9" x14ac:dyDescent="0.2">
      <c r="A43" s="7" t="s">
        <v>75</v>
      </c>
      <c r="B43" s="8" t="s">
        <v>3</v>
      </c>
      <c r="C43" s="8"/>
      <c r="D43" s="8"/>
      <c r="E43" s="8">
        <v>2.5000000000000001E-2</v>
      </c>
      <c r="F43" s="8"/>
      <c r="G43" s="9" t="s">
        <v>76</v>
      </c>
      <c r="I43" s="2"/>
    </row>
    <row r="44" spans="1:9" x14ac:dyDescent="0.2">
      <c r="A44" s="7"/>
      <c r="B44" s="8"/>
      <c r="C44" s="8"/>
      <c r="D44" s="8"/>
      <c r="E44" s="8"/>
      <c r="F44" s="8"/>
      <c r="G44" s="9"/>
      <c r="I44" s="2"/>
    </row>
    <row r="45" spans="1:9" x14ac:dyDescent="0.2">
      <c r="A45" s="7" t="s">
        <v>12</v>
      </c>
      <c r="B45" s="8" t="s">
        <v>3</v>
      </c>
      <c r="C45" s="8"/>
      <c r="D45" s="8"/>
      <c r="E45" s="8">
        <v>2</v>
      </c>
      <c r="F45" s="8"/>
      <c r="G45" s="9" t="s">
        <v>10</v>
      </c>
      <c r="I45" s="2"/>
    </row>
    <row r="46" spans="1:9" x14ac:dyDescent="0.2">
      <c r="A46" s="7"/>
      <c r="B46" s="8"/>
      <c r="C46" s="8"/>
      <c r="D46" s="8"/>
      <c r="E46" s="8"/>
      <c r="F46" s="8"/>
      <c r="G46" s="9"/>
      <c r="I46" s="2"/>
    </row>
    <row r="47" spans="1:9" x14ac:dyDescent="0.2">
      <c r="A47" s="7" t="s">
        <v>13</v>
      </c>
      <c r="B47" s="8" t="s">
        <v>3</v>
      </c>
      <c r="C47" s="8"/>
      <c r="D47" s="8"/>
      <c r="E47" s="8">
        <v>6</v>
      </c>
      <c r="F47" s="8"/>
      <c r="G47" s="9" t="s">
        <v>10</v>
      </c>
      <c r="I47" s="2"/>
    </row>
    <row r="48" spans="1:9" x14ac:dyDescent="0.2">
      <c r="A48" s="7"/>
      <c r="B48" s="8"/>
      <c r="C48" s="8"/>
      <c r="D48" s="8"/>
      <c r="E48" s="8"/>
      <c r="F48" s="8"/>
      <c r="G48" s="9"/>
      <c r="I48" s="2"/>
    </row>
    <row r="49" spans="1:9" x14ac:dyDescent="0.2">
      <c r="A49" s="7" t="s">
        <v>33</v>
      </c>
      <c r="B49" s="8" t="s">
        <v>3</v>
      </c>
      <c r="C49" s="8"/>
      <c r="D49" s="8"/>
      <c r="E49" s="8">
        <v>100</v>
      </c>
      <c r="F49" s="8"/>
      <c r="G49" s="9" t="s">
        <v>16</v>
      </c>
      <c r="I49" s="2"/>
    </row>
    <row r="50" spans="1:9" x14ac:dyDescent="0.2">
      <c r="A50" s="7"/>
      <c r="B50" s="8"/>
      <c r="C50" s="8"/>
      <c r="D50" s="8"/>
      <c r="E50" s="8"/>
      <c r="F50" s="8"/>
      <c r="G50" s="9"/>
      <c r="I50" s="2"/>
    </row>
    <row r="51" spans="1:9" x14ac:dyDescent="0.2">
      <c r="A51" s="10" t="s">
        <v>65</v>
      </c>
      <c r="B51" s="8" t="s">
        <v>3</v>
      </c>
      <c r="C51" s="8"/>
      <c r="D51" s="8"/>
      <c r="E51" s="8">
        <v>7</v>
      </c>
      <c r="F51" s="8"/>
      <c r="G51" s="9" t="s">
        <v>16</v>
      </c>
      <c r="I51" s="2"/>
    </row>
    <row r="52" spans="1:9" x14ac:dyDescent="0.2">
      <c r="A52" s="7"/>
      <c r="B52" s="8"/>
      <c r="C52" s="8"/>
      <c r="D52" s="8"/>
      <c r="E52" s="8"/>
      <c r="F52" s="8"/>
      <c r="G52" s="9"/>
      <c r="I52" s="2"/>
    </row>
    <row r="53" spans="1:9" x14ac:dyDescent="0.2">
      <c r="A53" s="7" t="s">
        <v>34</v>
      </c>
      <c r="B53" s="8" t="s">
        <v>3</v>
      </c>
      <c r="C53" s="8"/>
      <c r="D53" s="8"/>
      <c r="E53" s="8">
        <v>2.2000000000000002</v>
      </c>
      <c r="F53" s="8"/>
      <c r="G53" s="9" t="s">
        <v>10</v>
      </c>
      <c r="I53" s="2"/>
    </row>
    <row r="54" spans="1:9" x14ac:dyDescent="0.2">
      <c r="A54" s="7"/>
      <c r="B54" s="8"/>
      <c r="C54" s="8"/>
      <c r="D54" s="8"/>
      <c r="E54" s="8"/>
      <c r="F54" s="8"/>
      <c r="G54" s="9"/>
      <c r="I54" s="2"/>
    </row>
    <row r="55" spans="1:9" x14ac:dyDescent="0.2">
      <c r="A55" s="7" t="s">
        <v>14</v>
      </c>
      <c r="B55" s="8" t="s">
        <v>3</v>
      </c>
      <c r="C55" s="8"/>
      <c r="D55" s="8"/>
      <c r="E55" s="8">
        <v>3</v>
      </c>
      <c r="F55" s="8"/>
      <c r="G55" s="9"/>
      <c r="I55" s="2"/>
    </row>
    <row r="56" spans="1:9" x14ac:dyDescent="0.2">
      <c r="A56" s="7"/>
      <c r="B56" s="8"/>
      <c r="C56" s="8"/>
      <c r="D56" s="8"/>
      <c r="E56" s="8"/>
      <c r="F56" s="8"/>
      <c r="G56" s="9"/>
      <c r="I56" s="2"/>
    </row>
    <row r="57" spans="1:9" ht="13.5" thickBot="1" x14ac:dyDescent="0.25">
      <c r="A57" s="20" t="s">
        <v>15</v>
      </c>
      <c r="B57" s="21" t="s">
        <v>3</v>
      </c>
      <c r="C57" s="21"/>
      <c r="D57" s="21"/>
      <c r="E57" s="21">
        <v>2</v>
      </c>
      <c r="F57" s="21"/>
      <c r="G57" s="22"/>
      <c r="I57" s="2"/>
    </row>
    <row r="58" spans="1:9" ht="13.5" thickTop="1" x14ac:dyDescent="0.2">
      <c r="I58" s="2"/>
    </row>
    <row r="59" spans="1:9" ht="13.5" thickBot="1" x14ac:dyDescent="0.25">
      <c r="I59" s="2"/>
    </row>
    <row r="60" spans="1:9" ht="13.5" thickTop="1" x14ac:dyDescent="0.2">
      <c r="A60" s="24" t="s">
        <v>60</v>
      </c>
      <c r="B60" s="5"/>
      <c r="C60" s="5"/>
      <c r="D60" s="5"/>
      <c r="E60" s="5"/>
      <c r="F60" s="5"/>
      <c r="G60" s="6"/>
      <c r="I60" s="2"/>
    </row>
    <row r="61" spans="1:9" x14ac:dyDescent="0.2">
      <c r="A61" s="7"/>
      <c r="B61" s="8"/>
      <c r="C61" s="8"/>
      <c r="D61" s="8"/>
      <c r="E61" s="8"/>
      <c r="F61" s="8"/>
      <c r="G61" s="9"/>
      <c r="I61" s="2"/>
    </row>
    <row r="62" spans="1:9" x14ac:dyDescent="0.2">
      <c r="A62" s="10" t="s">
        <v>49</v>
      </c>
      <c r="B62" s="8" t="s">
        <v>3</v>
      </c>
      <c r="C62" s="8"/>
      <c r="D62" s="8"/>
      <c r="E62" s="8">
        <v>673</v>
      </c>
      <c r="F62" s="8"/>
      <c r="G62" s="9" t="s">
        <v>19</v>
      </c>
      <c r="I62" s="2"/>
    </row>
    <row r="63" spans="1:9" x14ac:dyDescent="0.2">
      <c r="A63" s="7"/>
      <c r="B63" s="8"/>
      <c r="C63" s="8"/>
      <c r="D63" s="8"/>
      <c r="E63" s="8"/>
      <c r="F63" s="8"/>
      <c r="G63" s="9"/>
      <c r="I63" s="2"/>
    </row>
    <row r="64" spans="1:9" x14ac:dyDescent="0.2">
      <c r="A64" s="7" t="s">
        <v>37</v>
      </c>
      <c r="B64" s="8" t="s">
        <v>3</v>
      </c>
      <c r="C64" s="8"/>
      <c r="D64" s="8"/>
      <c r="E64" s="8">
        <v>293</v>
      </c>
      <c r="F64" s="8"/>
      <c r="G64" s="9" t="s">
        <v>19</v>
      </c>
      <c r="I64" s="2"/>
    </row>
    <row r="65" spans="1:9" x14ac:dyDescent="0.2">
      <c r="A65" s="7"/>
      <c r="B65" s="8"/>
      <c r="C65" s="8"/>
      <c r="D65" s="8"/>
      <c r="E65" s="8"/>
      <c r="F65" s="8"/>
      <c r="G65" s="9"/>
      <c r="I65" s="2"/>
    </row>
    <row r="66" spans="1:9" x14ac:dyDescent="0.2">
      <c r="A66" s="7" t="s">
        <v>5</v>
      </c>
      <c r="B66" s="8" t="s">
        <v>3</v>
      </c>
      <c r="C66" s="14"/>
      <c r="D66" s="8"/>
      <c r="E66" s="14">
        <f>(E64/E62)*E25</f>
        <v>0.52243684992570583</v>
      </c>
      <c r="F66" s="8"/>
      <c r="G66" s="9" t="s">
        <v>20</v>
      </c>
      <c r="I66" s="2"/>
    </row>
    <row r="67" spans="1:9" x14ac:dyDescent="0.2">
      <c r="A67" s="7"/>
      <c r="B67" s="8"/>
      <c r="C67" s="8"/>
      <c r="D67" s="8"/>
      <c r="E67" s="8"/>
      <c r="F67" s="8"/>
      <c r="G67" s="9"/>
      <c r="I67" s="2"/>
    </row>
    <row r="68" spans="1:9" x14ac:dyDescent="0.2">
      <c r="A68" s="7" t="s">
        <v>21</v>
      </c>
      <c r="B68" s="8" t="s">
        <v>3</v>
      </c>
      <c r="C68" s="14"/>
      <c r="D68" s="8"/>
      <c r="E68" s="14">
        <f>(E25/E66)*E21</f>
        <v>6.8907849829351528</v>
      </c>
      <c r="F68" s="8"/>
      <c r="G68" s="9" t="s">
        <v>4</v>
      </c>
      <c r="I68" s="2"/>
    </row>
    <row r="69" spans="1:9" x14ac:dyDescent="0.2">
      <c r="A69" s="7"/>
      <c r="B69" s="8"/>
      <c r="C69" s="8"/>
      <c r="D69" s="8"/>
      <c r="E69" s="8"/>
      <c r="F69" s="8"/>
      <c r="G69" s="9"/>
      <c r="I69" s="2"/>
    </row>
    <row r="70" spans="1:9" x14ac:dyDescent="0.2">
      <c r="A70" s="7" t="s">
        <v>77</v>
      </c>
      <c r="B70" s="8" t="s">
        <v>3</v>
      </c>
      <c r="C70" s="8"/>
      <c r="D70" s="8"/>
      <c r="E70" s="8">
        <f>0.5*E25*E21^2</f>
        <v>5.3999999999999995</v>
      </c>
      <c r="F70" s="8"/>
      <c r="G70" s="9" t="s">
        <v>6</v>
      </c>
      <c r="I70" s="2"/>
    </row>
    <row r="71" spans="1:9" x14ac:dyDescent="0.2">
      <c r="A71" s="7"/>
      <c r="B71" s="8"/>
      <c r="C71" s="8"/>
      <c r="D71" s="8"/>
      <c r="E71" s="8"/>
      <c r="F71" s="8"/>
      <c r="G71" s="9"/>
      <c r="I71" s="2"/>
    </row>
    <row r="72" spans="1:9" x14ac:dyDescent="0.2">
      <c r="A72" s="7" t="s">
        <v>78</v>
      </c>
      <c r="B72" s="8" t="s">
        <v>3</v>
      </c>
      <c r="C72" s="8"/>
      <c r="D72" s="8"/>
      <c r="E72" s="14">
        <f>0.5*E66*E68^2</f>
        <v>12.403412969283274</v>
      </c>
      <c r="F72" s="8"/>
      <c r="G72" s="9" t="s">
        <v>6</v>
      </c>
      <c r="I72" s="2"/>
    </row>
    <row r="73" spans="1:9" x14ac:dyDescent="0.2">
      <c r="A73" s="7"/>
      <c r="B73" s="8"/>
      <c r="C73" s="8"/>
      <c r="D73" s="8"/>
      <c r="E73" s="8"/>
      <c r="F73" s="8"/>
      <c r="G73" s="9"/>
      <c r="I73" s="2"/>
    </row>
    <row r="74" spans="1:9" x14ac:dyDescent="0.2">
      <c r="A74" s="7" t="s">
        <v>79</v>
      </c>
      <c r="B74" s="8" t="s">
        <v>3</v>
      </c>
      <c r="C74" s="14"/>
      <c r="D74" s="8"/>
      <c r="E74" s="14">
        <f>E72</f>
        <v>12.403412969283274</v>
      </c>
      <c r="F74" s="8"/>
      <c r="G74" s="9" t="s">
        <v>6</v>
      </c>
      <c r="I74" s="2"/>
    </row>
    <row r="75" spans="1:9" x14ac:dyDescent="0.2">
      <c r="A75" s="7"/>
      <c r="B75" s="8"/>
      <c r="C75" s="8"/>
      <c r="D75" s="8"/>
      <c r="E75" s="8"/>
      <c r="F75" s="8"/>
      <c r="G75" s="9"/>
      <c r="I75" s="2"/>
    </row>
    <row r="76" spans="1:9" x14ac:dyDescent="0.2">
      <c r="A76" s="25" t="s">
        <v>22</v>
      </c>
      <c r="B76" s="8"/>
      <c r="C76" s="8"/>
      <c r="D76" s="8"/>
      <c r="E76" s="8"/>
      <c r="F76" s="8"/>
      <c r="G76" s="9"/>
      <c r="I76" s="2"/>
    </row>
    <row r="77" spans="1:9" x14ac:dyDescent="0.2">
      <c r="A77" s="7"/>
      <c r="B77" s="8"/>
      <c r="C77" s="8"/>
      <c r="D77" s="8"/>
      <c r="E77" s="8"/>
      <c r="F77" s="8"/>
      <c r="G77" s="9"/>
      <c r="I77" s="2"/>
    </row>
    <row r="78" spans="1:9" x14ac:dyDescent="0.2">
      <c r="A78" s="7" t="s">
        <v>23</v>
      </c>
      <c r="B78" s="8" t="s">
        <v>3</v>
      </c>
      <c r="C78" s="8"/>
      <c r="D78" s="8"/>
      <c r="E78" s="8">
        <f>+E27/2</f>
        <v>2.6999999999999997</v>
      </c>
      <c r="F78" s="8"/>
      <c r="G78" s="9" t="s">
        <v>6</v>
      </c>
      <c r="I78" s="2"/>
    </row>
    <row r="79" spans="1:9" x14ac:dyDescent="0.2">
      <c r="A79" s="7"/>
      <c r="B79" s="8"/>
      <c r="C79" s="8"/>
      <c r="D79" s="8"/>
      <c r="E79" s="8"/>
      <c r="F79" s="8"/>
      <c r="G79" s="9"/>
      <c r="I79" s="2"/>
    </row>
    <row r="80" spans="1:9" x14ac:dyDescent="0.2">
      <c r="A80" s="7" t="s">
        <v>35</v>
      </c>
      <c r="B80" s="8" t="s">
        <v>3</v>
      </c>
      <c r="C80" s="14"/>
      <c r="D80" s="8"/>
      <c r="E80" s="14">
        <f>E70*E43*(E29-E31)/E41</f>
        <v>28.539221647917294</v>
      </c>
      <c r="F80" s="8"/>
      <c r="G80" s="9" t="s">
        <v>6</v>
      </c>
      <c r="I80" s="2"/>
    </row>
    <row r="81" spans="1:9" x14ac:dyDescent="0.2">
      <c r="A81" s="7"/>
      <c r="B81" s="8"/>
      <c r="C81" s="8"/>
      <c r="D81" s="8"/>
      <c r="E81" s="8"/>
      <c r="F81" s="8"/>
      <c r="G81" s="9"/>
      <c r="I81" s="2"/>
    </row>
    <row r="82" spans="1:9" x14ac:dyDescent="0.2">
      <c r="A82" s="7" t="s">
        <v>36</v>
      </c>
      <c r="B82" s="8" t="s">
        <v>3</v>
      </c>
      <c r="C82" s="14"/>
      <c r="D82" s="8"/>
      <c r="E82" s="14">
        <f>E72*E43*E31/E41</f>
        <v>11.568096468007431</v>
      </c>
      <c r="F82" s="8"/>
      <c r="G82" s="9" t="s">
        <v>6</v>
      </c>
      <c r="I82" s="2"/>
    </row>
    <row r="83" spans="1:9" x14ac:dyDescent="0.2">
      <c r="A83" s="7"/>
      <c r="B83" s="8"/>
      <c r="C83" s="8"/>
      <c r="D83" s="8"/>
      <c r="E83" s="8"/>
      <c r="F83" s="8"/>
      <c r="G83" s="9"/>
      <c r="I83" s="2"/>
    </row>
    <row r="84" spans="1:9" x14ac:dyDescent="0.2">
      <c r="A84" s="10" t="s">
        <v>24</v>
      </c>
      <c r="B84" s="8" t="s">
        <v>3</v>
      </c>
      <c r="C84" s="26"/>
      <c r="D84" s="8"/>
      <c r="E84" s="26">
        <f>E35*(E53/E39)*E27*((E29-E31)/1000)*E55*(E51+E49)</f>
        <v>32.414580000000008</v>
      </c>
      <c r="F84" s="8"/>
      <c r="G84" s="9" t="s">
        <v>6</v>
      </c>
      <c r="I84" s="2"/>
    </row>
    <row r="85" spans="1:9" x14ac:dyDescent="0.2">
      <c r="A85" s="7"/>
      <c r="B85" s="8"/>
      <c r="C85" s="8"/>
      <c r="D85" s="8"/>
      <c r="E85" s="8"/>
      <c r="F85" s="8"/>
      <c r="G85" s="9"/>
      <c r="I85" s="2"/>
    </row>
    <row r="86" spans="1:9" x14ac:dyDescent="0.2">
      <c r="A86" s="7" t="s">
        <v>25</v>
      </c>
      <c r="B86" s="8" t="s">
        <v>3</v>
      </c>
      <c r="C86" s="8"/>
      <c r="D86" s="8"/>
      <c r="E86" s="8">
        <f>0.5*E25*E23^2</f>
        <v>15</v>
      </c>
      <c r="F86" s="8"/>
      <c r="G86" s="9" t="s">
        <v>6</v>
      </c>
      <c r="I86" s="2"/>
    </row>
    <row r="87" spans="1:9" x14ac:dyDescent="0.2">
      <c r="A87" s="7"/>
      <c r="B87" s="8"/>
      <c r="C87" s="8"/>
      <c r="D87" s="8"/>
      <c r="E87" s="8"/>
      <c r="F87" s="8"/>
      <c r="G87" s="9"/>
      <c r="I87" s="2"/>
    </row>
    <row r="88" spans="1:9" x14ac:dyDescent="0.2">
      <c r="A88" s="7" t="s">
        <v>26</v>
      </c>
      <c r="B88" s="8" t="s">
        <v>3</v>
      </c>
      <c r="C88" s="14"/>
      <c r="D88" s="8"/>
      <c r="E88" s="14">
        <f>+E74</f>
        <v>12.403412969283274</v>
      </c>
      <c r="F88" s="8"/>
      <c r="G88" s="9" t="s">
        <v>6</v>
      </c>
      <c r="I88" s="2"/>
    </row>
    <row r="89" spans="1:9" x14ac:dyDescent="0.2">
      <c r="A89" s="7"/>
      <c r="B89" s="8"/>
      <c r="C89" s="14"/>
      <c r="D89" s="8"/>
      <c r="E89" s="14"/>
      <c r="F89" s="8"/>
      <c r="G89" s="9"/>
      <c r="I89" s="2"/>
    </row>
    <row r="90" spans="1:9" x14ac:dyDescent="0.2">
      <c r="A90" s="10" t="s">
        <v>68</v>
      </c>
      <c r="B90" s="11" t="s">
        <v>3</v>
      </c>
      <c r="C90" s="26"/>
      <c r="D90" s="11"/>
      <c r="E90" s="26">
        <f>(E25-E66)*9.81*(E57*E31/100)</f>
        <v>39.881367013372959</v>
      </c>
      <c r="F90" s="11"/>
      <c r="G90" s="12" t="s">
        <v>6</v>
      </c>
      <c r="I90" s="2"/>
    </row>
    <row r="91" spans="1:9" x14ac:dyDescent="0.2">
      <c r="A91" s="7"/>
      <c r="B91" s="8"/>
      <c r="C91" s="8"/>
      <c r="D91" s="8"/>
      <c r="E91" s="8"/>
      <c r="F91" s="8"/>
      <c r="G91" s="9"/>
      <c r="I91" s="2"/>
    </row>
    <row r="92" spans="1:9" x14ac:dyDescent="0.2">
      <c r="A92" s="10" t="s">
        <v>48</v>
      </c>
      <c r="B92" s="8" t="s">
        <v>3</v>
      </c>
      <c r="C92" s="8"/>
      <c r="D92" s="8"/>
      <c r="E92" s="8">
        <f>0.055*E19*E21</f>
        <v>1.6500000000000001</v>
      </c>
      <c r="F92" s="8"/>
      <c r="G92" s="9" t="s">
        <v>6</v>
      </c>
      <c r="I92" s="2"/>
    </row>
    <row r="93" spans="1:9" x14ac:dyDescent="0.2">
      <c r="A93" s="7"/>
      <c r="B93" s="8"/>
      <c r="C93" s="8"/>
      <c r="D93" s="8"/>
      <c r="E93" s="8"/>
      <c r="F93" s="8"/>
      <c r="G93" s="9"/>
      <c r="I93" s="2"/>
    </row>
    <row r="94" spans="1:9" x14ac:dyDescent="0.2">
      <c r="A94" s="15" t="s">
        <v>27</v>
      </c>
      <c r="B94" s="8" t="s">
        <v>3</v>
      </c>
      <c r="C94" s="18"/>
      <c r="D94" s="23"/>
      <c r="E94" s="18">
        <f>SUM(E78:E92)</f>
        <v>144.15667809858098</v>
      </c>
      <c r="F94" s="8"/>
      <c r="G94" s="17" t="s">
        <v>6</v>
      </c>
      <c r="I94" s="2"/>
    </row>
    <row r="95" spans="1:9" x14ac:dyDescent="0.2">
      <c r="A95" s="7"/>
      <c r="B95" s="8"/>
      <c r="C95" s="8"/>
      <c r="D95" s="8"/>
      <c r="E95" s="8"/>
      <c r="F95" s="8"/>
      <c r="G95" s="9"/>
      <c r="I95" s="2"/>
    </row>
    <row r="96" spans="1:9" x14ac:dyDescent="0.2">
      <c r="A96" s="15" t="s">
        <v>28</v>
      </c>
      <c r="B96" s="8" t="s">
        <v>3</v>
      </c>
      <c r="C96" s="16"/>
      <c r="D96" s="23"/>
      <c r="E96" s="16">
        <f>E94*E39</f>
        <v>11532.534247886479</v>
      </c>
      <c r="F96" s="8"/>
      <c r="G96" s="17" t="s">
        <v>29</v>
      </c>
      <c r="I96" s="2"/>
    </row>
    <row r="97" spans="1:15" ht="13.5" thickBot="1" x14ac:dyDescent="0.25">
      <c r="A97" s="20"/>
      <c r="B97" s="21"/>
      <c r="C97" s="21"/>
      <c r="D97" s="21"/>
      <c r="E97" s="21"/>
      <c r="F97" s="21"/>
      <c r="G97" s="22"/>
      <c r="I97" s="2"/>
    </row>
    <row r="98" spans="1:15" ht="13.5" thickTop="1" x14ac:dyDescent="0.2">
      <c r="I98" s="2"/>
    </row>
    <row r="99" spans="1:15" ht="13.5" thickBot="1" x14ac:dyDescent="0.25"/>
    <row r="100" spans="1:15" ht="13.5" thickTop="1" x14ac:dyDescent="0.2">
      <c r="A100" s="4" t="s">
        <v>54</v>
      </c>
      <c r="B100" s="5"/>
      <c r="C100" s="5"/>
      <c r="D100" s="5"/>
      <c r="E100" s="5"/>
      <c r="F100" s="5"/>
      <c r="G100" s="6"/>
      <c r="I100" s="4" t="s">
        <v>55</v>
      </c>
      <c r="J100" s="5"/>
      <c r="K100" s="5"/>
      <c r="L100" s="5"/>
      <c r="M100" s="5"/>
      <c r="N100" s="5"/>
      <c r="O100" s="6"/>
    </row>
    <row r="101" spans="1:15" x14ac:dyDescent="0.2">
      <c r="A101" s="7"/>
      <c r="B101" s="8"/>
      <c r="C101" s="8"/>
      <c r="D101" s="8"/>
      <c r="E101" s="8"/>
      <c r="F101" s="8"/>
      <c r="G101" s="9"/>
      <c r="I101" s="7"/>
      <c r="J101" s="8"/>
      <c r="K101" s="8"/>
      <c r="L101" s="8"/>
      <c r="M101" s="8"/>
      <c r="N101" s="8"/>
      <c r="O101" s="9"/>
    </row>
    <row r="102" spans="1:15" x14ac:dyDescent="0.2">
      <c r="A102" s="10" t="s">
        <v>74</v>
      </c>
      <c r="B102" s="8" t="s">
        <v>3</v>
      </c>
      <c r="C102" s="8"/>
      <c r="D102" s="8"/>
      <c r="E102" s="8">
        <v>1650</v>
      </c>
      <c r="F102" s="8"/>
      <c r="G102" s="9" t="s">
        <v>29</v>
      </c>
      <c r="I102" s="10" t="s">
        <v>73</v>
      </c>
      <c r="J102" s="8" t="s">
        <v>3</v>
      </c>
      <c r="K102" s="8"/>
      <c r="L102" s="8"/>
      <c r="M102" s="8">
        <v>1650</v>
      </c>
      <c r="N102" s="8"/>
      <c r="O102" s="9" t="s">
        <v>29</v>
      </c>
    </row>
    <row r="103" spans="1:15" x14ac:dyDescent="0.2">
      <c r="A103" s="7"/>
      <c r="B103" s="8"/>
      <c r="C103" s="8"/>
      <c r="D103" s="8"/>
      <c r="E103" s="8"/>
      <c r="F103" s="8"/>
      <c r="G103" s="9"/>
      <c r="I103" s="7"/>
      <c r="J103" s="8"/>
      <c r="K103" s="8"/>
      <c r="L103" s="8"/>
      <c r="M103" s="8"/>
      <c r="N103" s="8"/>
      <c r="O103" s="9"/>
    </row>
    <row r="104" spans="1:15" x14ac:dyDescent="0.2">
      <c r="A104" s="10" t="s">
        <v>53</v>
      </c>
      <c r="B104" s="11" t="s">
        <v>3</v>
      </c>
      <c r="C104" s="8"/>
      <c r="D104" s="8"/>
      <c r="E104" s="8">
        <v>1.25</v>
      </c>
      <c r="F104" s="8"/>
      <c r="G104" s="9" t="s">
        <v>42</v>
      </c>
      <c r="I104" s="10" t="s">
        <v>56</v>
      </c>
      <c r="J104" s="11" t="s">
        <v>3</v>
      </c>
      <c r="K104" s="8"/>
      <c r="L104" s="8"/>
      <c r="M104" s="8">
        <v>1.25</v>
      </c>
      <c r="N104" s="8"/>
      <c r="O104" s="12" t="s">
        <v>7</v>
      </c>
    </row>
    <row r="105" spans="1:15" x14ac:dyDescent="0.2">
      <c r="A105" s="7"/>
      <c r="B105" s="8"/>
      <c r="C105" s="8"/>
      <c r="D105" s="8"/>
      <c r="E105" s="8"/>
      <c r="F105" s="8"/>
      <c r="G105" s="9"/>
      <c r="I105" s="7"/>
      <c r="J105" s="8"/>
      <c r="K105" s="8"/>
      <c r="L105" s="8"/>
      <c r="M105" s="8"/>
      <c r="N105" s="8"/>
      <c r="O105" s="9"/>
    </row>
    <row r="106" spans="1:15" x14ac:dyDescent="0.2">
      <c r="A106" s="10" t="s">
        <v>52</v>
      </c>
      <c r="B106" s="11" t="s">
        <v>3</v>
      </c>
      <c r="C106" s="8"/>
      <c r="D106" s="8"/>
      <c r="E106" s="8">
        <v>0.1</v>
      </c>
      <c r="F106" s="8"/>
      <c r="G106" s="12" t="s">
        <v>7</v>
      </c>
      <c r="I106" s="10" t="s">
        <v>52</v>
      </c>
      <c r="J106" s="11" t="s">
        <v>3</v>
      </c>
      <c r="K106" s="8"/>
      <c r="L106" s="8"/>
      <c r="M106" s="8">
        <v>0.1</v>
      </c>
      <c r="N106" s="8"/>
      <c r="O106" s="12" t="s">
        <v>7</v>
      </c>
    </row>
    <row r="107" spans="1:15" x14ac:dyDescent="0.2">
      <c r="A107" s="7"/>
      <c r="B107" s="8"/>
      <c r="C107" s="8"/>
      <c r="D107" s="8"/>
      <c r="E107" s="8"/>
      <c r="F107" s="8"/>
      <c r="G107" s="9"/>
      <c r="I107" s="7"/>
      <c r="J107" s="8"/>
      <c r="K107" s="8"/>
      <c r="L107" s="8"/>
      <c r="M107" s="8"/>
      <c r="N107" s="8"/>
      <c r="O107" s="9"/>
    </row>
    <row r="108" spans="1:15" x14ac:dyDescent="0.2">
      <c r="A108" s="10" t="s">
        <v>62</v>
      </c>
      <c r="B108" s="8" t="s">
        <v>3</v>
      </c>
      <c r="C108" s="8"/>
      <c r="D108" s="8"/>
      <c r="E108" s="8">
        <v>34.200000000000003</v>
      </c>
      <c r="F108" s="8"/>
      <c r="G108" s="9" t="s">
        <v>4</v>
      </c>
      <c r="I108" s="10" t="s">
        <v>62</v>
      </c>
      <c r="J108" s="8" t="s">
        <v>3</v>
      </c>
      <c r="K108" s="8"/>
      <c r="L108" s="8"/>
      <c r="M108" s="8">
        <v>34.200000000000003</v>
      </c>
      <c r="N108" s="8"/>
      <c r="O108" s="9" t="s">
        <v>4</v>
      </c>
    </row>
    <row r="109" spans="1:15" x14ac:dyDescent="0.2">
      <c r="A109" s="7"/>
      <c r="B109" s="8"/>
      <c r="C109" s="8"/>
      <c r="D109" s="8"/>
      <c r="E109" s="8"/>
      <c r="F109" s="8"/>
      <c r="G109" s="9"/>
      <c r="I109" s="7"/>
      <c r="J109" s="8"/>
      <c r="K109" s="8"/>
      <c r="L109" s="8"/>
      <c r="M109" s="8"/>
      <c r="N109" s="8"/>
      <c r="O109" s="9"/>
    </row>
    <row r="110" spans="1:15" x14ac:dyDescent="0.2">
      <c r="A110" s="10" t="s">
        <v>67</v>
      </c>
      <c r="B110" s="8" t="s">
        <v>3</v>
      </c>
      <c r="C110" s="13"/>
      <c r="D110" s="8"/>
      <c r="E110" s="13">
        <f>1-(E21/E108)</f>
        <v>0.91228070175438591</v>
      </c>
      <c r="F110" s="8"/>
      <c r="G110" s="9"/>
      <c r="I110" s="10" t="s">
        <v>67</v>
      </c>
      <c r="J110" s="8" t="s">
        <v>3</v>
      </c>
      <c r="K110" s="13"/>
      <c r="L110" s="8"/>
      <c r="M110" s="13">
        <f>1-E21/M108</f>
        <v>0.91228070175438591</v>
      </c>
      <c r="N110" s="8"/>
      <c r="O110" s="9"/>
    </row>
    <row r="111" spans="1:15" x14ac:dyDescent="0.2">
      <c r="A111" s="7"/>
      <c r="B111" s="8"/>
      <c r="C111" s="8"/>
      <c r="D111" s="8"/>
      <c r="E111" s="8"/>
      <c r="F111" s="8"/>
      <c r="G111" s="9"/>
      <c r="I111" s="7"/>
      <c r="J111" s="8"/>
      <c r="K111" s="8"/>
      <c r="L111" s="8"/>
      <c r="M111" s="8"/>
      <c r="N111" s="8"/>
      <c r="O111" s="9"/>
    </row>
    <row r="112" spans="1:15" x14ac:dyDescent="0.2">
      <c r="A112" s="10" t="s">
        <v>66</v>
      </c>
      <c r="B112" s="8" t="s">
        <v>3</v>
      </c>
      <c r="C112" s="14"/>
      <c r="D112" s="8"/>
      <c r="E112" s="14">
        <v>0.67</v>
      </c>
      <c r="F112" s="8"/>
      <c r="G112" s="9"/>
      <c r="I112" s="10" t="s">
        <v>66</v>
      </c>
      <c r="J112" s="8" t="s">
        <v>3</v>
      </c>
      <c r="K112" s="14"/>
      <c r="L112" s="8"/>
      <c r="M112" s="14">
        <v>0.95</v>
      </c>
      <c r="N112" s="8"/>
      <c r="O112" s="9"/>
    </row>
    <row r="113" spans="1:15" x14ac:dyDescent="0.2">
      <c r="A113" s="7"/>
      <c r="B113" s="8"/>
      <c r="C113" s="8"/>
      <c r="D113" s="8"/>
      <c r="E113" s="8"/>
      <c r="F113" s="8"/>
      <c r="G113" s="9"/>
      <c r="I113" s="7"/>
      <c r="J113" s="8"/>
      <c r="K113" s="8"/>
      <c r="L113" s="8"/>
      <c r="M113" s="8"/>
      <c r="N113" s="8"/>
      <c r="O113" s="9"/>
    </row>
    <row r="114" spans="1:15" x14ac:dyDescent="0.2">
      <c r="A114" s="15" t="s">
        <v>57</v>
      </c>
      <c r="B114" s="8" t="s">
        <v>3</v>
      </c>
      <c r="C114" s="16"/>
      <c r="D114" s="8"/>
      <c r="E114" s="16">
        <f>E96*(1/E112)/E110</f>
        <v>18867.808614510024</v>
      </c>
      <c r="F114" s="8"/>
      <c r="G114" s="17" t="s">
        <v>29</v>
      </c>
      <c r="I114" s="15" t="s">
        <v>57</v>
      </c>
      <c r="J114" s="8" t="s">
        <v>3</v>
      </c>
      <c r="K114" s="16"/>
      <c r="L114" s="8"/>
      <c r="M114" s="16">
        <f>E96*(1/M112)/M110</f>
        <v>13306.77028602286</v>
      </c>
      <c r="N114" s="8"/>
      <c r="O114" s="17" t="s">
        <v>29</v>
      </c>
    </row>
    <row r="115" spans="1:15" x14ac:dyDescent="0.2">
      <c r="A115" s="7"/>
      <c r="B115" s="8"/>
      <c r="C115" s="14"/>
      <c r="D115" s="8"/>
      <c r="E115" s="14"/>
      <c r="F115" s="8"/>
      <c r="G115" s="9"/>
      <c r="I115" s="7"/>
      <c r="J115" s="8"/>
      <c r="K115" s="14"/>
      <c r="L115" s="8"/>
      <c r="M115" s="14"/>
      <c r="N115" s="8"/>
      <c r="O115" s="9"/>
    </row>
    <row r="116" spans="1:15" x14ac:dyDescent="0.2">
      <c r="A116" s="15" t="s">
        <v>45</v>
      </c>
      <c r="B116" s="8" t="s">
        <v>3</v>
      </c>
      <c r="C116" s="18"/>
      <c r="D116" s="8"/>
      <c r="E116" s="18">
        <f>E114/E102</f>
        <v>11.435035523945469</v>
      </c>
      <c r="F116" s="8"/>
      <c r="G116" s="17" t="s">
        <v>30</v>
      </c>
      <c r="I116" s="15" t="s">
        <v>58</v>
      </c>
      <c r="J116" s="8" t="s">
        <v>3</v>
      </c>
      <c r="K116" s="18"/>
      <c r="L116" s="8"/>
      <c r="M116" s="18">
        <f>M114/M102</f>
        <v>8.0647092642562797</v>
      </c>
      <c r="N116" s="8"/>
      <c r="O116" s="17" t="s">
        <v>30</v>
      </c>
    </row>
    <row r="117" spans="1:15" x14ac:dyDescent="0.2">
      <c r="A117" s="15" t="s">
        <v>39</v>
      </c>
      <c r="B117" s="8" t="s">
        <v>3</v>
      </c>
      <c r="C117" s="19"/>
      <c r="D117" s="8"/>
      <c r="E117" s="19">
        <f>ROUNDUP(E116,0)</f>
        <v>12</v>
      </c>
      <c r="F117" s="8"/>
      <c r="G117" s="17" t="s">
        <v>30</v>
      </c>
      <c r="I117" s="15" t="s">
        <v>39</v>
      </c>
      <c r="J117" s="8" t="s">
        <v>3</v>
      </c>
      <c r="K117" s="19"/>
      <c r="L117" s="8"/>
      <c r="M117" s="19">
        <f>ROUNDUP(M116,0)</f>
        <v>9</v>
      </c>
      <c r="N117" s="8"/>
      <c r="O117" s="17" t="s">
        <v>30</v>
      </c>
    </row>
    <row r="118" spans="1:15" x14ac:dyDescent="0.2">
      <c r="A118" s="7"/>
      <c r="B118" s="8"/>
      <c r="C118" s="8"/>
      <c r="D118" s="8"/>
      <c r="E118" s="8"/>
      <c r="F118" s="8"/>
      <c r="G118" s="9"/>
      <c r="I118" s="7"/>
      <c r="J118" s="8"/>
      <c r="K118" s="8"/>
      <c r="L118" s="8"/>
      <c r="M118" s="8"/>
      <c r="N118" s="8"/>
      <c r="O118" s="9"/>
    </row>
    <row r="119" spans="1:15" x14ac:dyDescent="0.2">
      <c r="A119" s="7" t="s">
        <v>31</v>
      </c>
      <c r="B119" s="8" t="s">
        <v>3</v>
      </c>
      <c r="C119" s="8"/>
      <c r="D119" s="8"/>
      <c r="E119" s="8">
        <v>2</v>
      </c>
      <c r="F119" s="8"/>
      <c r="G119" s="9" t="s">
        <v>30</v>
      </c>
      <c r="I119" s="10" t="s">
        <v>70</v>
      </c>
      <c r="J119" s="8" t="s">
        <v>3</v>
      </c>
      <c r="K119" s="8"/>
      <c r="L119" s="8"/>
      <c r="M119" s="8">
        <v>2</v>
      </c>
      <c r="N119" s="8"/>
      <c r="O119" s="9" t="s">
        <v>30</v>
      </c>
    </row>
    <row r="120" spans="1:15" x14ac:dyDescent="0.2">
      <c r="A120" s="7"/>
      <c r="B120" s="8"/>
      <c r="C120" s="8"/>
      <c r="D120" s="8"/>
      <c r="E120" s="8"/>
      <c r="F120" s="8"/>
      <c r="G120" s="9"/>
      <c r="I120" s="7"/>
      <c r="J120" s="8"/>
      <c r="K120" s="8"/>
      <c r="L120" s="8"/>
      <c r="M120" s="8"/>
      <c r="N120" s="8"/>
      <c r="O120" s="9"/>
    </row>
    <row r="121" spans="1:15" x14ac:dyDescent="0.2">
      <c r="A121" s="15" t="s">
        <v>46</v>
      </c>
      <c r="B121" s="8" t="s">
        <v>3</v>
      </c>
      <c r="C121" s="19"/>
      <c r="D121" s="8"/>
      <c r="E121" s="19">
        <f>E117+E119</f>
        <v>14</v>
      </c>
      <c r="F121" s="8"/>
      <c r="G121" s="17" t="s">
        <v>30</v>
      </c>
      <c r="I121" s="15" t="s">
        <v>72</v>
      </c>
      <c r="J121" s="8" t="s">
        <v>3</v>
      </c>
      <c r="K121" s="19"/>
      <c r="L121" s="8"/>
      <c r="M121" s="19">
        <f>M117+M119</f>
        <v>11</v>
      </c>
      <c r="N121" s="8"/>
      <c r="O121" s="17" t="s">
        <v>30</v>
      </c>
    </row>
    <row r="122" spans="1:15" x14ac:dyDescent="0.2">
      <c r="A122" s="7"/>
      <c r="B122" s="8"/>
      <c r="C122" s="8"/>
      <c r="D122" s="8"/>
      <c r="E122" s="8"/>
      <c r="F122" s="8"/>
      <c r="G122" s="9"/>
      <c r="I122" s="7"/>
      <c r="J122" s="8"/>
      <c r="K122" s="8"/>
      <c r="L122" s="8"/>
      <c r="M122" s="8"/>
      <c r="N122" s="8"/>
      <c r="O122" s="9"/>
    </row>
    <row r="123" spans="1:15" x14ac:dyDescent="0.2">
      <c r="A123" s="10" t="s">
        <v>61</v>
      </c>
      <c r="B123" s="8" t="s">
        <v>3</v>
      </c>
      <c r="C123" s="14"/>
      <c r="D123" s="8"/>
      <c r="E123" s="14">
        <f>E41*10</f>
        <v>80.415647921760396</v>
      </c>
      <c r="F123" s="8"/>
      <c r="G123" s="9" t="s">
        <v>7</v>
      </c>
      <c r="I123" s="10" t="s">
        <v>59</v>
      </c>
      <c r="J123" s="8" t="s">
        <v>3</v>
      </c>
      <c r="K123" s="14"/>
      <c r="L123" s="8"/>
      <c r="M123" s="14">
        <f>5*E41</f>
        <v>40.207823960880198</v>
      </c>
      <c r="N123" s="8"/>
      <c r="O123" s="9" t="s">
        <v>7</v>
      </c>
    </row>
    <row r="124" spans="1:15" x14ac:dyDescent="0.2">
      <c r="A124" s="10" t="s">
        <v>47</v>
      </c>
      <c r="B124" s="8"/>
      <c r="C124" s="8"/>
      <c r="D124" s="8"/>
      <c r="E124" s="8"/>
      <c r="F124" s="8"/>
      <c r="G124" s="9"/>
      <c r="I124" s="10" t="s">
        <v>71</v>
      </c>
      <c r="J124" s="8"/>
      <c r="K124" s="8"/>
      <c r="L124" s="8"/>
      <c r="M124" s="8"/>
      <c r="N124" s="8"/>
      <c r="O124" s="9"/>
    </row>
    <row r="125" spans="1:15" ht="13.5" thickBot="1" x14ac:dyDescent="0.25">
      <c r="A125" s="20"/>
      <c r="B125" s="21"/>
      <c r="C125" s="21"/>
      <c r="D125" s="21"/>
      <c r="E125" s="21"/>
      <c r="F125" s="21"/>
      <c r="G125" s="22"/>
      <c r="I125" s="20"/>
      <c r="J125" s="21"/>
      <c r="K125" s="21"/>
      <c r="L125" s="21"/>
      <c r="M125" s="21"/>
      <c r="N125" s="21"/>
      <c r="O125" s="22"/>
    </row>
    <row r="126" spans="1:15" ht="13.5" thickTop="1" x14ac:dyDescent="0.2"/>
  </sheetData>
  <mergeCells count="1">
    <mergeCell ref="B15:C15"/>
  </mergeCells>
  <phoneticPr fontId="1" type="noConversion"/>
  <hyperlinks>
    <hyperlink ref="D9" r:id="rId1" xr:uid="{00000000-0004-0000-0000-000000000000}"/>
    <hyperlink ref="F9" r:id="rId2" xr:uid="{00000000-0004-0000-0000-000001000000}"/>
  </hyperlinks>
  <pageMargins left="0.75" right="0.37" top="1" bottom="1" header="0.5" footer="0.5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Fire ventilation</vt:lpstr>
      <vt:lpstr>'Fire ventilation'!Print_Titles</vt:lpstr>
    </vt:vector>
  </TitlesOfParts>
  <Company>Halcrow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kumard</dc:creator>
  <cp:lastModifiedBy>Fathi Tarada</cp:lastModifiedBy>
  <cp:lastPrinted>2004-12-12T12:58:06Z</cp:lastPrinted>
  <dcterms:created xsi:type="dcterms:W3CDTF">2004-12-04T08:26:01Z</dcterms:created>
  <dcterms:modified xsi:type="dcterms:W3CDTF">2019-06-03T10:51:57Z</dcterms:modified>
</cp:coreProperties>
</file>