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arada\Mosen\MoJet\Calculations\"/>
    </mc:Choice>
  </mc:AlternateContent>
  <bookViews>
    <workbookView xWindow="0" yWindow="0" windowWidth="17352" windowHeight="7032"/>
  </bookViews>
  <sheets>
    <sheet name="MoJet" sheetId="1" r:id="rId1"/>
    <sheet name="Conventional Jetfan" sheetId="4" r:id="rId2"/>
    <sheet name="Net Savings" sheetId="3" r:id="rId3"/>
  </sheets>
  <definedNames>
    <definedName name="_xlnm.Print_Area" localSheetId="1">'Conventional Jetfan'!$A$1:$E$29</definedName>
    <definedName name="_xlnm.Print_Area" localSheetId="0">MoJet!$A$1:$E$28</definedName>
  </definedNames>
  <calcPr calcId="152511"/>
</workbook>
</file>

<file path=xl/calcChain.xml><?xml version="1.0" encoding="utf-8"?>
<calcChain xmlns="http://schemas.openxmlformats.org/spreadsheetml/2006/main">
  <c r="K8" i="4" l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J8" i="4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I8" i="4"/>
  <c r="I9" i="4" s="1"/>
  <c r="H8" i="4"/>
  <c r="G8" i="4"/>
  <c r="I2" i="4"/>
  <c r="J2" i="4" s="1"/>
  <c r="K2" i="4" s="1"/>
  <c r="L2" i="4" s="1"/>
  <c r="M2" i="4" s="1"/>
  <c r="N2" i="4" s="1"/>
  <c r="O2" i="4" s="1"/>
  <c r="I8" i="1"/>
  <c r="I9" i="1" s="1"/>
  <c r="G8" i="1"/>
  <c r="M8" i="1" s="1"/>
  <c r="K8" i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J8" i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H8" i="1"/>
  <c r="M9" i="1" l="1"/>
  <c r="N9" i="1" s="1"/>
  <c r="N8" i="1"/>
  <c r="M8" i="4"/>
  <c r="N8" i="4" s="1"/>
  <c r="P2" i="4"/>
  <c r="O5" i="4"/>
  <c r="M9" i="4"/>
  <c r="N9" i="4" s="1"/>
  <c r="I10" i="4"/>
  <c r="I10" i="1"/>
  <c r="I11" i="4" l="1"/>
  <c r="M10" i="4"/>
  <c r="N10" i="4" s="1"/>
  <c r="Q2" i="4"/>
  <c r="P5" i="4"/>
  <c r="I11" i="1"/>
  <c r="M10" i="1"/>
  <c r="N10" i="1" s="1"/>
  <c r="Q5" i="4" l="1"/>
  <c r="R2" i="4"/>
  <c r="I12" i="4"/>
  <c r="M11" i="4"/>
  <c r="N11" i="4" s="1"/>
  <c r="I12" i="1"/>
  <c r="M11" i="1"/>
  <c r="N11" i="1" s="1"/>
  <c r="I13" i="4" l="1"/>
  <c r="M12" i="4"/>
  <c r="N12" i="4" s="1"/>
  <c r="S2" i="4"/>
  <c r="R5" i="4"/>
  <c r="I13" i="1"/>
  <c r="M12" i="1"/>
  <c r="N12" i="1" s="1"/>
  <c r="I2" i="1"/>
  <c r="T2" i="4" l="1"/>
  <c r="S5" i="4"/>
  <c r="M13" i="4"/>
  <c r="N13" i="4" s="1"/>
  <c r="I14" i="4"/>
  <c r="I14" i="1"/>
  <c r="M13" i="1"/>
  <c r="N13" i="1" s="1"/>
  <c r="J2" i="1"/>
  <c r="I15" i="4" l="1"/>
  <c r="M14" i="4"/>
  <c r="N14" i="4" s="1"/>
  <c r="T5" i="4"/>
  <c r="U2" i="4"/>
  <c r="I15" i="1"/>
  <c r="M14" i="1"/>
  <c r="N14" i="1" s="1"/>
  <c r="K2" i="1"/>
  <c r="U5" i="4" l="1"/>
  <c r="V2" i="4"/>
  <c r="I16" i="4"/>
  <c r="M15" i="4"/>
  <c r="N15" i="4" s="1"/>
  <c r="I16" i="1"/>
  <c r="M15" i="1"/>
  <c r="N15" i="1" s="1"/>
  <c r="L2" i="1"/>
  <c r="I17" i="4" l="1"/>
  <c r="M16" i="4"/>
  <c r="N16" i="4" s="1"/>
  <c r="W2" i="4"/>
  <c r="V5" i="4"/>
  <c r="I17" i="1"/>
  <c r="M16" i="1"/>
  <c r="N16" i="1" s="1"/>
  <c r="M2" i="1"/>
  <c r="X2" i="4" l="1"/>
  <c r="W5" i="4"/>
  <c r="M17" i="4"/>
  <c r="N17" i="4" s="1"/>
  <c r="I18" i="4"/>
  <c r="I18" i="1"/>
  <c r="M17" i="1"/>
  <c r="N17" i="1" s="1"/>
  <c r="N2" i="1"/>
  <c r="I19" i="4" l="1"/>
  <c r="M18" i="4"/>
  <c r="N18" i="4" s="1"/>
  <c r="X5" i="4"/>
  <c r="Y2" i="4"/>
  <c r="I19" i="1"/>
  <c r="M18" i="1"/>
  <c r="N18" i="1" s="1"/>
  <c r="O2" i="1"/>
  <c r="Y5" i="4" l="1"/>
  <c r="Z2" i="4"/>
  <c r="I20" i="4"/>
  <c r="M19" i="4"/>
  <c r="N19" i="4" s="1"/>
  <c r="I20" i="1"/>
  <c r="M19" i="1"/>
  <c r="N19" i="1" s="1"/>
  <c r="P2" i="1"/>
  <c r="O5" i="1"/>
  <c r="M20" i="4" l="1"/>
  <c r="N20" i="4" s="1"/>
  <c r="I21" i="4"/>
  <c r="AA2" i="4"/>
  <c r="Z5" i="4"/>
  <c r="I21" i="1"/>
  <c r="M20" i="1"/>
  <c r="N20" i="1" s="1"/>
  <c r="Q2" i="1"/>
  <c r="P5" i="1"/>
  <c r="AB2" i="4" l="1"/>
  <c r="AA5" i="4"/>
  <c r="M21" i="4"/>
  <c r="N21" i="4" s="1"/>
  <c r="I22" i="4"/>
  <c r="I22" i="1"/>
  <c r="M21" i="1"/>
  <c r="N21" i="1" s="1"/>
  <c r="R2" i="1"/>
  <c r="Q5" i="1"/>
  <c r="I23" i="4" l="1"/>
  <c r="M22" i="4"/>
  <c r="N22" i="4" s="1"/>
  <c r="AC2" i="4"/>
  <c r="AB5" i="4"/>
  <c r="I23" i="1"/>
  <c r="M22" i="1"/>
  <c r="N22" i="1" s="1"/>
  <c r="S2" i="1"/>
  <c r="R5" i="1"/>
  <c r="AC5" i="4" l="1"/>
  <c r="AD2" i="4"/>
  <c r="M23" i="4"/>
  <c r="N23" i="4" s="1"/>
  <c r="I24" i="4"/>
  <c r="I24" i="1"/>
  <c r="M23" i="1"/>
  <c r="N23" i="1" s="1"/>
  <c r="T2" i="1"/>
  <c r="S5" i="1"/>
  <c r="AE2" i="4" l="1"/>
  <c r="AD5" i="4"/>
  <c r="M24" i="4"/>
  <c r="N24" i="4" s="1"/>
  <c r="I25" i="4"/>
  <c r="I25" i="1"/>
  <c r="M24" i="1"/>
  <c r="N24" i="1" s="1"/>
  <c r="U2" i="1"/>
  <c r="T5" i="1"/>
  <c r="I26" i="4" l="1"/>
  <c r="M25" i="4"/>
  <c r="N25" i="4" s="1"/>
  <c r="AF2" i="4"/>
  <c r="AE5" i="4"/>
  <c r="I26" i="1"/>
  <c r="M25" i="1"/>
  <c r="N25" i="1" s="1"/>
  <c r="V2" i="1"/>
  <c r="U5" i="1"/>
  <c r="AF5" i="4" l="1"/>
  <c r="AG2" i="4"/>
  <c r="I27" i="4"/>
  <c r="M27" i="4" s="1"/>
  <c r="N27" i="4" s="1"/>
  <c r="M26" i="4"/>
  <c r="N26" i="4" s="1"/>
  <c r="I27" i="1"/>
  <c r="M27" i="1" s="1"/>
  <c r="N27" i="1" s="1"/>
  <c r="M26" i="1"/>
  <c r="N26" i="1" s="1"/>
  <c r="W2" i="1"/>
  <c r="V5" i="1"/>
  <c r="O8" i="1" l="1"/>
  <c r="C19" i="1" s="1"/>
  <c r="O8" i="4"/>
  <c r="C19" i="4" s="1"/>
  <c r="AG5" i="4"/>
  <c r="AH2" i="4"/>
  <c r="X2" i="1"/>
  <c r="W5" i="1"/>
  <c r="B2" i="3" l="1"/>
  <c r="AI2" i="4"/>
  <c r="AH5" i="4"/>
  <c r="Y2" i="1"/>
  <c r="X5" i="1"/>
  <c r="AJ2" i="4" l="1"/>
  <c r="AI5" i="4"/>
  <c r="Z2" i="1"/>
  <c r="Y5" i="1"/>
  <c r="AJ5" i="4" l="1"/>
  <c r="AK2" i="4"/>
  <c r="AA2" i="1"/>
  <c r="Z5" i="1"/>
  <c r="AK5" i="4" l="1"/>
  <c r="AL2" i="4"/>
  <c r="AB2" i="1"/>
  <c r="AA5" i="1"/>
  <c r="AM2" i="4" l="1"/>
  <c r="AL5" i="4"/>
  <c r="AC2" i="1"/>
  <c r="AB5" i="1"/>
  <c r="AN2" i="4" l="1"/>
  <c r="AM5" i="4"/>
  <c r="AD2" i="1"/>
  <c r="AC5" i="1"/>
  <c r="AN5" i="4" l="1"/>
  <c r="AO2" i="4"/>
  <c r="AE2" i="1"/>
  <c r="AD5" i="1"/>
  <c r="AO5" i="4" l="1"/>
  <c r="AP2" i="4"/>
  <c r="AF2" i="1"/>
  <c r="AE5" i="1"/>
  <c r="AP5" i="4" l="1"/>
  <c r="AQ2" i="4"/>
  <c r="AG2" i="1"/>
  <c r="AF5" i="1"/>
  <c r="AR2" i="4" l="1"/>
  <c r="AQ5" i="4"/>
  <c r="AH2" i="1"/>
  <c r="AG5" i="1"/>
  <c r="AS2" i="4" l="1"/>
  <c r="AR5" i="4"/>
  <c r="AI2" i="1"/>
  <c r="AH5" i="1"/>
  <c r="AS5" i="4" l="1"/>
  <c r="AT2" i="4"/>
  <c r="AJ2" i="1"/>
  <c r="AI5" i="1"/>
  <c r="AU2" i="4" l="1"/>
  <c r="AT5" i="4"/>
  <c r="AK2" i="1"/>
  <c r="AJ5" i="1"/>
  <c r="AV2" i="4" l="1"/>
  <c r="AU5" i="4"/>
  <c r="AL2" i="1"/>
  <c r="AK5" i="1"/>
  <c r="AV5" i="4" l="1"/>
  <c r="AW2" i="4"/>
  <c r="AM2" i="1"/>
  <c r="AL5" i="1"/>
  <c r="AW5" i="4" l="1"/>
  <c r="AX2" i="4"/>
  <c r="AN2" i="1"/>
  <c r="AM5" i="1"/>
  <c r="AX5" i="4" l="1"/>
  <c r="AY2" i="4"/>
  <c r="AO2" i="1"/>
  <c r="AN5" i="1"/>
  <c r="AZ2" i="4" l="1"/>
  <c r="AY5" i="4"/>
  <c r="AP2" i="1"/>
  <c r="AO5" i="1"/>
  <c r="BA2" i="4" l="1"/>
  <c r="BA5" i="4" s="1"/>
  <c r="AZ5" i="4"/>
  <c r="AQ2" i="1"/>
  <c r="AP5" i="1"/>
  <c r="AR2" i="1" l="1"/>
  <c r="AQ5" i="1"/>
  <c r="AS2" i="1" l="1"/>
  <c r="AR5" i="1"/>
  <c r="AT2" i="1" l="1"/>
  <c r="AS5" i="1"/>
  <c r="AU2" i="1" l="1"/>
  <c r="AT5" i="1"/>
  <c r="AV2" i="1" l="1"/>
  <c r="AU5" i="1"/>
  <c r="AW2" i="1" l="1"/>
  <c r="AV5" i="1"/>
  <c r="AX2" i="1" l="1"/>
  <c r="AW5" i="1"/>
  <c r="AY2" i="1" l="1"/>
  <c r="AX5" i="1"/>
  <c r="AZ2" i="1" l="1"/>
  <c r="AY5" i="1"/>
  <c r="BA2" i="1" l="1"/>
  <c r="BA5" i="1" s="1"/>
  <c r="AZ5" i="1"/>
</calcChain>
</file>

<file path=xl/sharedStrings.xml><?xml version="1.0" encoding="utf-8"?>
<sst xmlns="http://schemas.openxmlformats.org/spreadsheetml/2006/main" count="78" uniqueCount="41">
  <si>
    <t>%</t>
  </si>
  <si>
    <t>kW</t>
  </si>
  <si>
    <t>Unit</t>
  </si>
  <si>
    <t>Project:</t>
  </si>
  <si>
    <t>Year</t>
  </si>
  <si>
    <t>Unit cost energy consumption.</t>
  </si>
  <si>
    <t>Write-off period</t>
  </si>
  <si>
    <t>All costs exclude sales taxes</t>
  </si>
  <si>
    <t>Procurement cost</t>
  </si>
  <si>
    <t>hours/year</t>
  </si>
  <si>
    <t>Inflation</t>
  </si>
  <si>
    <t>Net present value discount rate</t>
  </si>
  <si>
    <t>Energy cost</t>
  </si>
  <si>
    <t>Maintenance cost</t>
  </si>
  <si>
    <t>Procurement cost 1 off MoJet</t>
  </si>
  <si>
    <t>Installation cost 1 off MoJet</t>
  </si>
  <si>
    <t>Fan operating time</t>
  </si>
  <si>
    <t>Fan installation cost</t>
  </si>
  <si>
    <t>Installed power cost</t>
  </si>
  <si>
    <t>GBP</t>
  </si>
  <si>
    <t>Total power requirement per MoJet</t>
  </si>
  <si>
    <t>GBP/kW</t>
  </si>
  <si>
    <t>GBP/kWh</t>
  </si>
  <si>
    <t>Total</t>
  </si>
  <si>
    <t>Present Value</t>
  </si>
  <si>
    <t>NPV</t>
  </si>
  <si>
    <t>Years</t>
  </si>
  <si>
    <t>Yearly maintenance cost per fan</t>
  </si>
  <si>
    <t>Net Present Value - Tunnel Ventilation with MoJets</t>
  </si>
  <si>
    <t>Illustrative calculations only</t>
  </si>
  <si>
    <t>units</t>
  </si>
  <si>
    <t>Number of MoJets</t>
  </si>
  <si>
    <t>Net Present Value - Tunnel Ventilation with Conventional Jetfans</t>
  </si>
  <si>
    <t>Installation cost 1 off jetfan</t>
  </si>
  <si>
    <t>Procurement cost 1 off jetfan</t>
  </si>
  <si>
    <t>Number of jetfans</t>
  </si>
  <si>
    <t>Total power requirement per jetfan</t>
  </si>
  <si>
    <t>Annual installed power cost (maximum demand tariff)</t>
  </si>
  <si>
    <t>Net saving over write-off period =</t>
  </si>
  <si>
    <t>Net present value of all costs within write-off period</t>
  </si>
  <si>
    <t>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</si>
</sst>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70" formatCode="&quot;£&quot;#,##0.00"/>
    <numFmt numFmtId="171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4" fontId="4" fillId="0" borderId="0" xfId="0" applyNumberFormat="1" applyFont="1"/>
    <xf numFmtId="0" fontId="5" fillId="0" borderId="0" xfId="0" applyFont="1"/>
    <xf numFmtId="0" fontId="5" fillId="0" borderId="0" xfId="0" applyFont="1" applyFill="1" applyBorder="1"/>
    <xf numFmtId="4" fontId="5" fillId="0" borderId="0" xfId="0" applyNumberFormat="1" applyFont="1" applyFill="1" applyBorder="1"/>
    <xf numFmtId="164" fontId="5" fillId="0" borderId="0" xfId="0" applyNumberFormat="1" applyFont="1" applyFill="1" applyBorder="1"/>
    <xf numFmtId="0" fontId="2" fillId="2" borderId="3" xfId="0" applyFont="1" applyFill="1" applyBorder="1"/>
    <xf numFmtId="0" fontId="1" fillId="2" borderId="1" xfId="0" applyFont="1" applyFill="1" applyBorder="1"/>
    <xf numFmtId="0" fontId="6" fillId="0" borderId="0" xfId="0" applyFont="1"/>
    <xf numFmtId="4" fontId="0" fillId="2" borderId="1" xfId="0" applyNumberFormat="1" applyFill="1" applyBorder="1"/>
    <xf numFmtId="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wrapText="1"/>
    </xf>
    <xf numFmtId="0" fontId="0" fillId="0" borderId="3" xfId="0" applyBorder="1"/>
    <xf numFmtId="0" fontId="0" fillId="0" borderId="2" xfId="0" applyBorder="1"/>
    <xf numFmtId="0" fontId="0" fillId="0" borderId="3" xfId="0" applyFill="1" applyBorder="1"/>
    <xf numFmtId="0" fontId="0" fillId="0" borderId="2" xfId="0" applyFill="1" applyBorder="1"/>
    <xf numFmtId="0" fontId="3" fillId="0" borderId="0" xfId="0" applyFont="1"/>
    <xf numFmtId="0" fontId="0" fillId="0" borderId="3" xfId="0" applyBorder="1"/>
    <xf numFmtId="0" fontId="0" fillId="0" borderId="2" xfId="0" applyBorder="1"/>
    <xf numFmtId="0" fontId="1" fillId="0" borderId="4" xfId="0" applyFont="1" applyBorder="1"/>
    <xf numFmtId="0" fontId="3" fillId="0" borderId="0" xfId="0" applyFont="1"/>
    <xf numFmtId="0" fontId="7" fillId="0" borderId="0" xfId="0" applyFont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170" fontId="0" fillId="0" borderId="0" xfId="0" applyNumberFormat="1"/>
    <xf numFmtId="171" fontId="0" fillId="0" borderId="0" xfId="0" applyNumberFormat="1"/>
    <xf numFmtId="10" fontId="0" fillId="2" borderId="1" xfId="0" applyNumberFormat="1" applyFill="1" applyBorder="1" applyProtection="1">
      <protection locked="0"/>
    </xf>
    <xf numFmtId="0" fontId="0" fillId="0" borderId="3" xfId="0" applyBorder="1" applyAlignment="1"/>
    <xf numFmtId="0" fontId="0" fillId="0" borderId="2" xfId="0" applyBorder="1" applyAlignment="1"/>
    <xf numFmtId="0" fontId="8" fillId="0" borderId="3" xfId="0" applyFont="1" applyBorder="1"/>
    <xf numFmtId="0" fontId="8" fillId="0" borderId="2" xfId="0" applyFont="1" applyBorder="1"/>
    <xf numFmtId="3" fontId="8" fillId="3" borderId="5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Present Value of Annual Costs</a:t>
            </a:r>
          </a:p>
        </c:rich>
      </c:tx>
      <c:layout>
        <c:manualLayout>
          <c:xMode val="edge"/>
          <c:yMode val="edge"/>
          <c:x val="0.36635370042729559"/>
          <c:y val="6.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769215568731312"/>
          <c:y val="0.15056887660498383"/>
          <c:w val="0.78573969226337981"/>
          <c:h val="0.72762746317108562"/>
        </c:manualLayout>
      </c:layout>
      <c:scatterChart>
        <c:scatterStyle val="lineMarker"/>
        <c:varyColors val="0"/>
        <c:ser>
          <c:idx val="7"/>
          <c:order val="0"/>
          <c:tx>
            <c:v>MoJet</c:v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MoJet!$F$8:$F$27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MoJet!$N$8:$N$27</c:f>
              <c:numCache>
                <c:formatCode>"£"#,##0.00</c:formatCode>
                <c:ptCount val="20"/>
                <c:pt idx="0">
                  <c:v>462000</c:v>
                </c:pt>
                <c:pt idx="1">
                  <c:v>204927.53623188406</c:v>
                </c:pt>
                <c:pt idx="2">
                  <c:v>207897.50052509981</c:v>
                </c:pt>
                <c:pt idx="3">
                  <c:v>210910.50777908677</c:v>
                </c:pt>
                <c:pt idx="4">
                  <c:v>213967.18180487066</c:v>
                </c:pt>
                <c:pt idx="5">
                  <c:v>217068.15545421667</c:v>
                </c:pt>
                <c:pt idx="6">
                  <c:v>220214.07075065462</c:v>
                </c:pt>
                <c:pt idx="7">
                  <c:v>223405.57902240322</c:v>
                </c:pt>
                <c:pt idx="8">
                  <c:v>226643.3410372207</c:v>
                </c:pt>
                <c:pt idx="9">
                  <c:v>229928.02713920947</c:v>
                </c:pt>
                <c:pt idx="10">
                  <c:v>233260.31738760381</c:v>
                </c:pt>
                <c:pt idx="11">
                  <c:v>236640.90169756906</c:v>
                </c:pt>
                <c:pt idx="12">
                  <c:v>240070.47998304115</c:v>
                </c:pt>
                <c:pt idx="13">
                  <c:v>243549.76230163599</c:v>
                </c:pt>
                <c:pt idx="14">
                  <c:v>247079.46900165969</c:v>
                </c:pt>
                <c:pt idx="15">
                  <c:v>250660.33087124903</c:v>
                </c:pt>
                <c:pt idx="16">
                  <c:v>254293.08928967302</c:v>
                </c:pt>
                <c:pt idx="17">
                  <c:v>257978.49638082771</c:v>
                </c:pt>
                <c:pt idx="18">
                  <c:v>261717.31516895568</c:v>
                </c:pt>
                <c:pt idx="19">
                  <c:v>265510.31973662175</c:v>
                </c:pt>
              </c:numCache>
            </c:numRef>
          </c:yVal>
          <c:smooth val="0"/>
        </c:ser>
        <c:ser>
          <c:idx val="0"/>
          <c:order val="1"/>
          <c:tx>
            <c:v>Conventional Jetfan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'Conventional Jetfan'!$F$8:$F$27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</c:numCache>
            </c:numRef>
          </c:xVal>
          <c:yVal>
            <c:numRef>
              <c:f>'Conventional Jetfan'!$N$8:$N$27</c:f>
              <c:numCache>
                <c:formatCode>"£"#,##0.00</c:formatCode>
                <c:ptCount val="20"/>
                <c:pt idx="0">
                  <c:v>472000</c:v>
                </c:pt>
                <c:pt idx="1">
                  <c:v>235362.31884057974</c:v>
                </c:pt>
                <c:pt idx="2">
                  <c:v>238773.36693971857</c:v>
                </c:pt>
                <c:pt idx="3">
                  <c:v>242233.85051855509</c:v>
                </c:pt>
                <c:pt idx="4">
                  <c:v>245744.48603331679</c:v>
                </c:pt>
                <c:pt idx="5">
                  <c:v>249306.00032365476</c:v>
                </c:pt>
                <c:pt idx="6">
                  <c:v>252919.13076312799</c:v>
                </c:pt>
                <c:pt idx="7">
                  <c:v>256584.62541186903</c:v>
                </c:pt>
                <c:pt idx="8">
                  <c:v>260303.24317146133</c:v>
                </c:pt>
                <c:pt idx="9">
                  <c:v>264075.75394206232</c:v>
                </c:pt>
                <c:pt idx="10">
                  <c:v>267902.93878180231</c:v>
                </c:pt>
                <c:pt idx="11">
                  <c:v>271785.59006849519</c:v>
                </c:pt>
                <c:pt idx="12">
                  <c:v>275724.51166369079</c:v>
                </c:pt>
                <c:pt idx="13">
                  <c:v>279720.51907910663</c:v>
                </c:pt>
                <c:pt idx="14">
                  <c:v>283774.43964547047</c:v>
                </c:pt>
                <c:pt idx="15">
                  <c:v>287887.1126838107</c:v>
                </c:pt>
                <c:pt idx="16">
                  <c:v>292059.3896792283</c:v>
                </c:pt>
                <c:pt idx="17">
                  <c:v>296292.13445718813</c:v>
                </c:pt>
                <c:pt idx="18">
                  <c:v>300586.22336236481</c:v>
                </c:pt>
                <c:pt idx="19">
                  <c:v>304942.54544008028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6773232"/>
        <c:axId val="406770488"/>
      </c:scatterChart>
      <c:valAx>
        <c:axId val="406773232"/>
        <c:scaling>
          <c:orientation val="minMax"/>
          <c:max val="2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770488"/>
        <c:crosses val="autoZero"/>
        <c:crossBetween val="midCat"/>
      </c:valAx>
      <c:valAx>
        <c:axId val="406770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Cost (GBP)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773232"/>
        <c:crosses val="autoZero"/>
        <c:crossBetween val="midCat"/>
        <c:majorUnit val="100000"/>
        <c:minorUnit val="2000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0362050234878738"/>
          <c:y val="0.34599925009373828"/>
          <c:w val="0.27492502553425791"/>
          <c:h val="3.90627734033245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52441</xdr:colOff>
      <xdr:row>3</xdr:row>
      <xdr:rowOff>80683</xdr:rowOff>
    </xdr:from>
    <xdr:to>
      <xdr:col>6</xdr:col>
      <xdr:colOff>89647</xdr:colOff>
      <xdr:row>34</xdr:row>
      <xdr:rowOff>8965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8"/>
  <sheetViews>
    <sheetView tabSelected="1" zoomScaleNormal="100" workbookViewId="0">
      <selection activeCell="A22" sqref="A22"/>
    </sheetView>
  </sheetViews>
  <sheetFormatPr defaultColWidth="11.44140625" defaultRowHeight="14.4" x14ac:dyDescent="0.3"/>
  <cols>
    <col min="2" max="2" width="35.109375" customWidth="1"/>
    <col min="3" max="3" width="14.88671875" customWidth="1"/>
    <col min="4" max="4" width="10.5546875" style="2" customWidth="1"/>
    <col min="5" max="5" width="16.88671875" style="2" customWidth="1"/>
    <col min="6" max="6" width="13.33203125" customWidth="1"/>
    <col min="7" max="7" width="11.44140625" customWidth="1"/>
    <col min="8" max="8" width="17" style="5" bestFit="1" customWidth="1"/>
    <col min="9" max="9" width="17.109375" style="5" customWidth="1"/>
    <col min="10" max="10" width="15.6640625" style="5" bestFit="1" customWidth="1"/>
    <col min="11" max="11" width="12.77734375" style="5" customWidth="1"/>
    <col min="12" max="12" width="17.5546875" style="5" customWidth="1"/>
    <col min="13" max="13" width="11" style="5" bestFit="1" customWidth="1"/>
    <col min="14" max="14" width="13.5546875" style="5" customWidth="1"/>
    <col min="15" max="15" width="13.33203125" style="5" customWidth="1"/>
    <col min="16" max="16" width="13.21875" style="5" customWidth="1"/>
    <col min="17" max="27" width="12.44140625" style="5" bestFit="1" customWidth="1"/>
    <col min="28" max="53" width="11.44140625" style="5"/>
  </cols>
  <sheetData>
    <row r="1" spans="1:53" ht="18" x14ac:dyDescent="0.35">
      <c r="A1" s="11" t="s">
        <v>28</v>
      </c>
    </row>
    <row r="2" spans="1:53" x14ac:dyDescent="0.3">
      <c r="A2" t="s">
        <v>29</v>
      </c>
      <c r="G2" s="1"/>
      <c r="H2" s="3">
        <v>1</v>
      </c>
      <c r="I2" s="3">
        <f>IF(H2="","",IF($C$14-H2=0,"",H2+1))</f>
        <v>2</v>
      </c>
      <c r="J2" s="3">
        <f>IF(I2="","",IF($C$14-I2=0,"",I2+1))</f>
        <v>3</v>
      </c>
      <c r="K2" s="3">
        <f>IF(J2="","",IF($C$14-J2=0,"",J2+1))</f>
        <v>4</v>
      </c>
      <c r="L2" s="3">
        <f>IF(K2="","",IF($C$14-K2=0,"",K2+1))</f>
        <v>5</v>
      </c>
      <c r="M2" s="3">
        <f>IF(L2="","",IF($C$14-L2=0,"",L2+1))</f>
        <v>6</v>
      </c>
      <c r="N2" s="3">
        <f>IF(M2="","",IF($C$14-M2=0,"",M2+1))</f>
        <v>7</v>
      </c>
      <c r="O2" s="3">
        <f>IF(N2="","",IF($C$14-N2=0,"",N2+1))</f>
        <v>8</v>
      </c>
      <c r="P2" s="3">
        <f>IF(O2="","",IF($C$14-O2=0,"",O2+1))</f>
        <v>9</v>
      </c>
      <c r="Q2" s="3">
        <f>IF(P2="","",IF($C$14-P2=0,"",P2+1))</f>
        <v>10</v>
      </c>
      <c r="R2" s="3">
        <f>IF(Q2="","",IF($C$14-Q2=0,"",Q2+1))</f>
        <v>11</v>
      </c>
      <c r="S2" s="3">
        <f>IF(R2="","",IF($C$14-R2=0,"",R2+1))</f>
        <v>12</v>
      </c>
      <c r="T2" s="3">
        <f>IF(S2="","",IF($C$14-S2=0,"",S2+1))</f>
        <v>13</v>
      </c>
      <c r="U2" s="3">
        <f>IF(T2="","",IF($C$14-T2=0,"",T2+1))</f>
        <v>14</v>
      </c>
      <c r="V2" s="3">
        <f>IF(U2="","",IF($C$14-U2=0,"",U2+1))</f>
        <v>15</v>
      </c>
      <c r="W2" s="3">
        <f>IF(V2="","",IF($C$14-V2=0,"",V2+1))</f>
        <v>16</v>
      </c>
      <c r="X2" s="3">
        <f>IF(W2="","",IF($C$14-W2=0,"",W2+1))</f>
        <v>17</v>
      </c>
      <c r="Y2" s="3">
        <f>IF(X2="","",IF($C$14-X2=0,"",X2+1))</f>
        <v>18</v>
      </c>
      <c r="Z2" s="3">
        <f>IF(Y2="","",IF($C$14-Y2=0,"",Y2+1))</f>
        <v>19</v>
      </c>
      <c r="AA2" s="3">
        <f>IF(Z2="","",IF($C$14-Z2=0,"",Z2+1))</f>
        <v>20</v>
      </c>
      <c r="AB2" s="3" t="str">
        <f>IF(AA2="","",IF($C$14-AA2=0,"",AA2+1))</f>
        <v/>
      </c>
      <c r="AC2" s="3" t="str">
        <f>IF(AB2="","",IF($C$14-AB2=0,"",AB2+1))</f>
        <v/>
      </c>
      <c r="AD2" s="3" t="str">
        <f>IF(AC2="","",IF($C$14-AC2=0,"",AC2+1))</f>
        <v/>
      </c>
      <c r="AE2" s="3" t="str">
        <f>IF(AD2="","",IF($C$14-AD2=0,"",AD2+1))</f>
        <v/>
      </c>
      <c r="AF2" s="3" t="str">
        <f>IF(AE2="","",IF($C$14-AE2=0,"",AE2+1))</f>
        <v/>
      </c>
      <c r="AG2" s="3" t="str">
        <f>IF(AF2="","",IF($C$14-AF2=0,"",AF2+1))</f>
        <v/>
      </c>
      <c r="AH2" s="3" t="str">
        <f>IF(AG2="","",IF($C$14-AG2=0,"",AG2+1))</f>
        <v/>
      </c>
      <c r="AI2" s="3" t="str">
        <f>IF(AH2="","",IF($C$14-AH2=0,"",AH2+1))</f>
        <v/>
      </c>
      <c r="AJ2" s="3" t="str">
        <f>IF(AI2="","",IF($C$14-AI2=0,"",AI2+1))</f>
        <v/>
      </c>
      <c r="AK2" s="3" t="str">
        <f>IF(AJ2="","",IF($C$14-AJ2=0,"",AJ2+1))</f>
        <v/>
      </c>
      <c r="AL2" s="3" t="str">
        <f>IF(AK2="","",IF($C$14-AK2=0,"",AK2+1))</f>
        <v/>
      </c>
      <c r="AM2" s="3" t="str">
        <f>IF(AL2="","",IF($C$14-AL2=0,"",AL2+1))</f>
        <v/>
      </c>
      <c r="AN2" s="3" t="str">
        <f>IF(AM2="","",IF($C$14-AM2=0,"",AM2+1))</f>
        <v/>
      </c>
      <c r="AO2" s="3" t="str">
        <f>IF(AN2="","",IF($C$14-AN2=0,"",AN2+1))</f>
        <v/>
      </c>
      <c r="AP2" s="3" t="str">
        <f>IF(AO2="","",IF($C$14-AO2=0,"",AO2+1))</f>
        <v/>
      </c>
      <c r="AQ2" s="3" t="str">
        <f>IF(AP2="","",IF($C$14-AP2=0,"",AP2+1))</f>
        <v/>
      </c>
      <c r="AR2" s="3" t="str">
        <f>IF(AQ2="","",IF($C$14-AQ2=0,"",AQ2+1))</f>
        <v/>
      </c>
      <c r="AS2" s="3" t="str">
        <f>IF(AR2="","",IF($C$14-AR2=0,"",AR2+1))</f>
        <v/>
      </c>
      <c r="AT2" s="3" t="str">
        <f>IF(AS2="","",IF($C$14-AS2=0,"",AS2+1))</f>
        <v/>
      </c>
      <c r="AU2" s="3" t="str">
        <f>IF(AT2="","",IF($C$14-AT2=0,"",AT2+1))</f>
        <v/>
      </c>
      <c r="AV2" s="3" t="str">
        <f>IF(AU2="","",IF($C$14-AU2=0,"",AU2+1))</f>
        <v/>
      </c>
      <c r="AW2" s="3" t="str">
        <f>IF(AV2="","",IF($C$14-AV2=0,"",AV2+1))</f>
        <v/>
      </c>
      <c r="AX2" s="3" t="str">
        <f>IF(AW2="","",IF($C$14-AW2=0,"",AW2+1))</f>
        <v/>
      </c>
      <c r="AY2" s="3" t="str">
        <f>IF(AX2="","",IF($C$14-AX2=0,"",AX2+1))</f>
        <v/>
      </c>
      <c r="AZ2" s="3" t="str">
        <f>IF(AY2="","",IF($C$14-AY2=0,"",AY2+1))</f>
        <v/>
      </c>
      <c r="BA2" s="3" t="str">
        <f>IF(AZ2="","",IF($C$14-AZ2=0,"",AZ2+1))</f>
        <v/>
      </c>
    </row>
    <row r="3" spans="1:53" s="27" customFormat="1" x14ac:dyDescent="0.3">
      <c r="A3" s="25" t="s">
        <v>7</v>
      </c>
      <c r="B3" s="25"/>
      <c r="D3" s="29"/>
      <c r="E3" s="29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 s="27" customFormat="1" x14ac:dyDescent="0.3">
      <c r="A4" s="21"/>
      <c r="B4" s="21"/>
      <c r="D4" s="29"/>
      <c r="E4" s="29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53" x14ac:dyDescent="0.3">
      <c r="A5" s="9" t="s">
        <v>3</v>
      </c>
      <c r="B5" s="16"/>
      <c r="C5" s="10"/>
      <c r="D5" s="15" t="s">
        <v>2</v>
      </c>
      <c r="F5" s="7"/>
      <c r="G5" s="27"/>
      <c r="H5" s="27"/>
      <c r="I5" s="33"/>
      <c r="J5" s="27"/>
      <c r="K5" s="27"/>
      <c r="L5" s="27"/>
      <c r="M5" s="27"/>
      <c r="N5" s="27"/>
      <c r="O5" s="4">
        <f>IF(O2="","",IF(O2&gt;0,-$C$28,""))</f>
        <v>0</v>
      </c>
      <c r="P5" s="4">
        <f>IF(P2="","",IF(P2&gt;0,-$C$28,""))</f>
        <v>0</v>
      </c>
      <c r="Q5" s="4">
        <f>IF(Q2="","",IF(Q2&gt;0,-$C$28,""))</f>
        <v>0</v>
      </c>
      <c r="R5" s="4">
        <f>IF(R2="","",IF(R2&gt;0,-$C$28,""))</f>
        <v>0</v>
      </c>
      <c r="S5" s="4">
        <f>IF(S2="","",IF(S2&gt;0,-$C$28,""))</f>
        <v>0</v>
      </c>
      <c r="T5" s="4">
        <f>IF(T2="","",IF(T2&gt;0,-$C$28,""))</f>
        <v>0</v>
      </c>
      <c r="U5" s="4">
        <f>IF(U2="","",IF(U2&gt;0,-$C$28,""))</f>
        <v>0</v>
      </c>
      <c r="V5" s="4">
        <f>IF(V2="","",IF(V2&gt;0,-$C$28,""))</f>
        <v>0</v>
      </c>
      <c r="W5" s="4">
        <f>IF(W2="","",IF(W2&gt;0,-$C$28,""))</f>
        <v>0</v>
      </c>
      <c r="X5" s="4">
        <f>IF(X2="","",IF(X2&gt;0,-$C$28,""))</f>
        <v>0</v>
      </c>
      <c r="Y5" s="4">
        <f>IF(Y2="","",IF(Y2&gt;0,-$C$28,""))</f>
        <v>0</v>
      </c>
      <c r="Z5" s="4">
        <f>IF(Z2="","",IF(Z2&gt;0,-$C$28,""))</f>
        <v>0</v>
      </c>
      <c r="AA5" s="4">
        <f>IF(AA2="","",IF(AA2&gt;0,-$C$28,""))</f>
        <v>0</v>
      </c>
      <c r="AB5" s="4" t="str">
        <f>IF(AB2="","",IF(AB2&gt;0,-$C$28,""))</f>
        <v/>
      </c>
      <c r="AC5" s="4" t="str">
        <f>IF(AC2="","",IF(AC2&gt;0,-$C$28,""))</f>
        <v/>
      </c>
      <c r="AD5" s="4" t="str">
        <f>IF(AD2="","",IF(AD2&gt;0,-$C$28,""))</f>
        <v/>
      </c>
      <c r="AE5" s="4" t="str">
        <f>IF(AE2="","",IF(AE2&gt;0,-$C$28,""))</f>
        <v/>
      </c>
      <c r="AF5" s="4" t="str">
        <f>IF(AF2="","",IF(AF2&gt;0,-$C$28,""))</f>
        <v/>
      </c>
      <c r="AG5" s="4" t="str">
        <f>IF(AG2="","",IF(AG2&gt;0,-$C$28,""))</f>
        <v/>
      </c>
      <c r="AH5" s="4" t="str">
        <f>IF(AH2="","",IF(AH2&gt;0,-$C$28,""))</f>
        <v/>
      </c>
      <c r="AI5" s="4" t="str">
        <f>IF(AI2="","",IF(AI2&gt;0,-$C$28,""))</f>
        <v/>
      </c>
      <c r="AJ5" s="4" t="str">
        <f>IF(AJ2="","",IF(AJ2&gt;0,-$C$28,""))</f>
        <v/>
      </c>
      <c r="AK5" s="4" t="str">
        <f>IF(AK2="","",IF(AK2&gt;0,-$C$28,""))</f>
        <v/>
      </c>
      <c r="AL5" s="4" t="str">
        <f>IF(AL2="","",IF(AL2&gt;0,-$C$28,""))</f>
        <v/>
      </c>
      <c r="AM5" s="4" t="str">
        <f>IF(AM2="","",IF(AM2&gt;0,-$C$28,""))</f>
        <v/>
      </c>
      <c r="AN5" s="4" t="str">
        <f>IF(AN2="","",IF(AN2&gt;0,-$C$28,""))</f>
        <v/>
      </c>
      <c r="AO5" s="4" t="str">
        <f>IF(AO2="","",IF(AO2&gt;0,-$C$28,""))</f>
        <v/>
      </c>
      <c r="AP5" s="4" t="str">
        <f>IF(AP2="","",IF(AP2&gt;0,-$C$28,""))</f>
        <v/>
      </c>
      <c r="AQ5" s="4" t="str">
        <f>IF(AQ2="","",IF(AQ2&gt;0,-$C$28,""))</f>
        <v/>
      </c>
      <c r="AR5" s="4" t="str">
        <f>IF(AR2="","",IF(AR2&gt;0,-$C$28,""))</f>
        <v/>
      </c>
      <c r="AS5" s="4" t="str">
        <f>IF(AS2="","",IF(AS2&gt;0,-$C$28,""))</f>
        <v/>
      </c>
      <c r="AT5" s="4" t="str">
        <f>IF(AT2="","",IF(AT2&gt;0,-$C$28,""))</f>
        <v/>
      </c>
      <c r="AU5" s="4" t="str">
        <f>IF(AU2="","",IF(AU2&gt;0,-$C$28,""))</f>
        <v/>
      </c>
      <c r="AV5" s="4" t="str">
        <f>IF(AV2="","",IF(AV2&gt;0,-$C$28,""))</f>
        <v/>
      </c>
      <c r="AW5" s="4" t="str">
        <f>IF(AW2="","",IF(AW2&gt;0,-$C$28,""))</f>
        <v/>
      </c>
      <c r="AX5" s="4" t="str">
        <f>IF(AX2="","",IF(AX2&gt;0,-$C$28,""))</f>
        <v/>
      </c>
      <c r="AY5" s="4" t="str">
        <f>IF(AY2="","",IF(AY2&gt;0,-$C$28,""))</f>
        <v/>
      </c>
      <c r="AZ5" s="4" t="str">
        <f>IF(AZ2="","",IF(AZ2&gt;0,-$C$28,""))</f>
        <v/>
      </c>
      <c r="BA5" s="4" t="str">
        <f>IF(BA2="","",IF(BA2&gt;0,-$C$28,""))</f>
        <v/>
      </c>
    </row>
    <row r="6" spans="1:53" x14ac:dyDescent="0.3">
      <c r="A6" s="24"/>
      <c r="B6" s="24"/>
      <c r="F6" s="7"/>
      <c r="G6" s="27"/>
      <c r="H6" s="27"/>
      <c r="I6" s="27"/>
      <c r="J6" s="27"/>
      <c r="K6" s="27"/>
      <c r="L6" s="27"/>
      <c r="M6" s="27"/>
      <c r="N6" s="27"/>
    </row>
    <row r="7" spans="1:53" x14ac:dyDescent="0.3">
      <c r="A7" s="17" t="s">
        <v>16</v>
      </c>
      <c r="B7" s="18"/>
      <c r="C7" s="12">
        <v>1800</v>
      </c>
      <c r="D7" s="28" t="s">
        <v>9</v>
      </c>
      <c r="F7" s="30" t="s">
        <v>4</v>
      </c>
      <c r="G7" s="30" t="s">
        <v>8</v>
      </c>
      <c r="H7" s="30" t="s">
        <v>17</v>
      </c>
      <c r="I7" s="30" t="s">
        <v>13</v>
      </c>
      <c r="J7" s="30" t="s">
        <v>12</v>
      </c>
      <c r="K7" s="30" t="s">
        <v>18</v>
      </c>
      <c r="L7" s="27"/>
      <c r="M7" s="26" t="s">
        <v>23</v>
      </c>
      <c r="N7" s="26" t="s">
        <v>24</v>
      </c>
      <c r="O7" s="26" t="s">
        <v>25</v>
      </c>
    </row>
    <row r="8" spans="1:53" ht="15" customHeight="1" x14ac:dyDescent="0.3">
      <c r="A8" s="17" t="s">
        <v>37</v>
      </c>
      <c r="B8" s="18"/>
      <c r="C8" s="13">
        <v>120</v>
      </c>
      <c r="D8" s="28" t="s">
        <v>21</v>
      </c>
      <c r="F8" s="31">
        <v>1</v>
      </c>
      <c r="G8" s="32">
        <f>C15*C11</f>
        <v>220000</v>
      </c>
      <c r="H8" s="32">
        <f>C15*C10</f>
        <v>40000</v>
      </c>
      <c r="I8" s="32">
        <f>C17*C15</f>
        <v>10000</v>
      </c>
      <c r="J8" s="32">
        <f>C15*C16*C7*C9</f>
        <v>115200</v>
      </c>
      <c r="K8" s="32">
        <f>C8*C15*C16</f>
        <v>76800</v>
      </c>
      <c r="L8" s="32"/>
      <c r="M8" s="32">
        <f>SUM(G8:K8)</f>
        <v>462000</v>
      </c>
      <c r="N8" s="32">
        <f>M8</f>
        <v>462000</v>
      </c>
      <c r="O8" s="32">
        <f>SUM(N8:N27)</f>
        <v>4907722.3815634828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53" x14ac:dyDescent="0.3">
      <c r="A9" s="17" t="s">
        <v>5</v>
      </c>
      <c r="B9" s="18"/>
      <c r="C9" s="13">
        <v>0.1</v>
      </c>
      <c r="D9" s="28" t="s">
        <v>22</v>
      </c>
      <c r="F9" s="31">
        <v>2</v>
      </c>
      <c r="G9" s="32"/>
      <c r="H9" s="32"/>
      <c r="I9" s="32">
        <f>I8*(1+$C$13)</f>
        <v>10500</v>
      </c>
      <c r="J9" s="32">
        <f>J8*(1+$C$13)</f>
        <v>120960</v>
      </c>
      <c r="K9" s="32">
        <f>K8*(1+$C$13)</f>
        <v>80640</v>
      </c>
      <c r="L9" s="32"/>
      <c r="M9" s="32">
        <f>SUM(G9:K9)</f>
        <v>212100</v>
      </c>
      <c r="N9" s="32">
        <f>M9/(1+$C$12)^(F9-1)</f>
        <v>204927.53623188406</v>
      </c>
      <c r="O9" s="32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53" x14ac:dyDescent="0.3">
      <c r="A10" s="17" t="s">
        <v>15</v>
      </c>
      <c r="B10" s="18"/>
      <c r="C10" s="14">
        <v>2000</v>
      </c>
      <c r="D10" s="28" t="s">
        <v>19</v>
      </c>
      <c r="F10" s="31">
        <v>3</v>
      </c>
      <c r="G10" s="32"/>
      <c r="H10" s="32"/>
      <c r="I10" s="32">
        <f>I9*(1+$C$13)</f>
        <v>11025</v>
      </c>
      <c r="J10" s="32">
        <f>J9*(1+$C$13)</f>
        <v>127008</v>
      </c>
      <c r="K10" s="32">
        <f>K9*(1+$C$13)</f>
        <v>84672</v>
      </c>
      <c r="L10" s="32"/>
      <c r="M10" s="32">
        <f t="shared" ref="M10:M27" si="0">SUM(G10:K10)</f>
        <v>222705</v>
      </c>
      <c r="N10" s="32">
        <f>M10/(1+$C$12)^(F10-1)</f>
        <v>207897.50052509981</v>
      </c>
      <c r="O10" s="32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53" x14ac:dyDescent="0.3">
      <c r="A11" s="17" t="s">
        <v>14</v>
      </c>
      <c r="B11" s="18"/>
      <c r="C11" s="14">
        <v>11000</v>
      </c>
      <c r="D11" s="28" t="s">
        <v>19</v>
      </c>
      <c r="F11" s="31">
        <v>4</v>
      </c>
      <c r="G11" s="32"/>
      <c r="H11" s="32"/>
      <c r="I11" s="32">
        <f>I10*(1+$C$13)</f>
        <v>11576.25</v>
      </c>
      <c r="J11" s="32">
        <f>J10*(1+$C$13)</f>
        <v>133358.39999999999</v>
      </c>
      <c r="K11" s="32">
        <f>K10*(1+$C$13)</f>
        <v>88905.600000000006</v>
      </c>
      <c r="L11" s="32"/>
      <c r="M11" s="32">
        <f t="shared" si="0"/>
        <v>233840.25</v>
      </c>
      <c r="N11" s="32">
        <f>M11/(1+$C$12)^(F11-1)</f>
        <v>210910.50777908677</v>
      </c>
      <c r="O11" s="32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53" x14ac:dyDescent="0.3">
      <c r="A12" s="19" t="s">
        <v>11</v>
      </c>
      <c r="B12" s="20"/>
      <c r="C12" s="34">
        <v>3.5000000000000003E-2</v>
      </c>
      <c r="D12" s="28" t="s">
        <v>0</v>
      </c>
      <c r="F12" s="31">
        <v>5</v>
      </c>
      <c r="G12" s="32"/>
      <c r="H12" s="32"/>
      <c r="I12" s="32">
        <f>I11*(1+$C$13)</f>
        <v>12155.0625</v>
      </c>
      <c r="J12" s="32">
        <f>J11*(1+$C$13)</f>
        <v>140026.32</v>
      </c>
      <c r="K12" s="32">
        <f>K11*(1+$C$13)</f>
        <v>93350.88</v>
      </c>
      <c r="L12" s="32"/>
      <c r="M12" s="32">
        <f t="shared" si="0"/>
        <v>245532.26250000001</v>
      </c>
      <c r="N12" s="32">
        <f>M12/(1+$C$12)^(F12-1)</f>
        <v>213967.18180487066</v>
      </c>
      <c r="O12" s="32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53" s="27" customFormat="1" x14ac:dyDescent="0.3">
      <c r="A13" s="19" t="s">
        <v>10</v>
      </c>
      <c r="B13" s="20"/>
      <c r="C13" s="34">
        <v>0.05</v>
      </c>
      <c r="D13" s="28" t="s">
        <v>0</v>
      </c>
      <c r="E13" s="29"/>
      <c r="F13" s="31">
        <v>6</v>
      </c>
      <c r="G13" s="32"/>
      <c r="H13" s="32"/>
      <c r="I13" s="32">
        <f>I12*(1+$C$13)</f>
        <v>12762.815625000001</v>
      </c>
      <c r="J13" s="32">
        <f>J12*(1+$C$13)</f>
        <v>147027.63600000003</v>
      </c>
      <c r="K13" s="32">
        <f>K12*(1+$C$13)</f>
        <v>98018.424000000014</v>
      </c>
      <c r="L13" s="32"/>
      <c r="M13" s="32">
        <f t="shared" si="0"/>
        <v>257808.87562500004</v>
      </c>
      <c r="N13" s="32">
        <f>M13/(1+$C$12)^(F13-1)</f>
        <v>217068.15545421667</v>
      </c>
      <c r="O13" s="32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</row>
    <row r="14" spans="1:53" x14ac:dyDescent="0.3">
      <c r="A14" s="17" t="s">
        <v>6</v>
      </c>
      <c r="B14" s="18"/>
      <c r="C14" s="14">
        <v>20</v>
      </c>
      <c r="D14" s="28" t="s">
        <v>26</v>
      </c>
      <c r="F14" s="31">
        <v>7</v>
      </c>
      <c r="G14" s="32"/>
      <c r="H14" s="32"/>
      <c r="I14" s="32">
        <f>I13*(1+$C$13)</f>
        <v>13400.956406250001</v>
      </c>
      <c r="J14" s="32">
        <f>J13*(1+$C$13)</f>
        <v>154379.01780000003</v>
      </c>
      <c r="K14" s="32">
        <f>K13*(1+$C$13)</f>
        <v>102919.34520000003</v>
      </c>
      <c r="L14" s="32"/>
      <c r="M14" s="32">
        <f t="shared" si="0"/>
        <v>270699.31940625008</v>
      </c>
      <c r="N14" s="32">
        <f>M14/(1+$C$12)^(F14-1)</f>
        <v>220214.07075065462</v>
      </c>
      <c r="O14" s="32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53" s="27" customFormat="1" x14ac:dyDescent="0.3">
      <c r="A15" s="17" t="s">
        <v>31</v>
      </c>
      <c r="B15" s="18"/>
      <c r="C15" s="14">
        <v>20</v>
      </c>
      <c r="D15" s="28" t="s">
        <v>40</v>
      </c>
      <c r="E15" s="29"/>
      <c r="F15" s="31">
        <v>8</v>
      </c>
      <c r="G15" s="32"/>
      <c r="H15" s="32"/>
      <c r="I15" s="32">
        <f>I14*(1+$C$13)</f>
        <v>14071.004226562502</v>
      </c>
      <c r="J15" s="32">
        <f>J14*(1+$C$13)</f>
        <v>162097.96869000004</v>
      </c>
      <c r="K15" s="32">
        <f>K14*(1+$C$13)</f>
        <v>108065.31246000003</v>
      </c>
      <c r="L15" s="32"/>
      <c r="M15" s="32">
        <f t="shared" si="0"/>
        <v>284234.28537656256</v>
      </c>
      <c r="N15" s="32">
        <f>M15/(1+$C$12)^(F15-1)</f>
        <v>223405.57902240322</v>
      </c>
      <c r="O15" s="32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</row>
    <row r="16" spans="1:53" x14ac:dyDescent="0.3">
      <c r="A16" s="17" t="s">
        <v>20</v>
      </c>
      <c r="B16" s="18"/>
      <c r="C16" s="14">
        <v>32</v>
      </c>
      <c r="D16" s="28" t="s">
        <v>1</v>
      </c>
      <c r="F16" s="31">
        <v>9</v>
      </c>
      <c r="G16" s="32"/>
      <c r="H16" s="32"/>
      <c r="I16" s="32">
        <f>I15*(1+$C$13)</f>
        <v>14774.554437890627</v>
      </c>
      <c r="J16" s="32">
        <f>J15*(1+$C$13)</f>
        <v>170202.86712450004</v>
      </c>
      <c r="K16" s="32">
        <f>K15*(1+$C$13)</f>
        <v>113468.57808300003</v>
      </c>
      <c r="L16" s="32"/>
      <c r="M16" s="32">
        <f t="shared" si="0"/>
        <v>298445.99964539066</v>
      </c>
      <c r="N16" s="32">
        <f>M16/(1+$C$12)^(F16-1)</f>
        <v>226643.3410372207</v>
      </c>
      <c r="O16" s="32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x14ac:dyDescent="0.3">
      <c r="A17" s="17" t="s">
        <v>27</v>
      </c>
      <c r="B17" s="18"/>
      <c r="C17" s="14">
        <v>500</v>
      </c>
      <c r="D17" s="28" t="s">
        <v>19</v>
      </c>
      <c r="F17" s="31">
        <v>10</v>
      </c>
      <c r="G17" s="32"/>
      <c r="H17" s="32"/>
      <c r="I17" s="32">
        <f>I16*(1+$C$13)</f>
        <v>15513.28215978516</v>
      </c>
      <c r="J17" s="32">
        <f>J16*(1+$C$13)</f>
        <v>178713.01048072506</v>
      </c>
      <c r="K17" s="32">
        <f>K16*(1+$C$13)</f>
        <v>119142.00698715003</v>
      </c>
      <c r="L17" s="32"/>
      <c r="M17" s="32">
        <f t="shared" si="0"/>
        <v>313368.29962766025</v>
      </c>
      <c r="N17" s="32">
        <f>M17/(1+$C$12)^(F17-1)</f>
        <v>229928.02713920947</v>
      </c>
      <c r="O17" s="32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x14ac:dyDescent="0.3">
      <c r="C18" s="1"/>
      <c r="F18" s="31">
        <v>11</v>
      </c>
      <c r="G18" s="32"/>
      <c r="H18" s="32"/>
      <c r="I18" s="32">
        <f>I17*(1+$C$13)</f>
        <v>16288.946267774418</v>
      </c>
      <c r="J18" s="32">
        <f>J17*(1+$C$13)</f>
        <v>187648.66100476132</v>
      </c>
      <c r="K18" s="32">
        <f>K17*(1+$C$13)</f>
        <v>125099.10733650754</v>
      </c>
      <c r="L18" s="32"/>
      <c r="M18" s="32">
        <f t="shared" si="0"/>
        <v>329036.71460904327</v>
      </c>
      <c r="N18" s="32">
        <f>M18/(1+$C$12)^(F18-1)</f>
        <v>233260.31738760381</v>
      </c>
      <c r="O18" s="32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x14ac:dyDescent="0.3">
      <c r="A19" s="22" t="s">
        <v>39</v>
      </c>
      <c r="B19" s="23"/>
      <c r="C19" s="14">
        <f>O8</f>
        <v>4907722.3815634828</v>
      </c>
      <c r="D19" s="28" t="s">
        <v>19</v>
      </c>
      <c r="F19" s="31">
        <v>12</v>
      </c>
      <c r="G19" s="32"/>
      <c r="H19" s="32"/>
      <c r="I19" s="32">
        <f>I18*(1+$C$13)</f>
        <v>17103.393581163138</v>
      </c>
      <c r="J19" s="32">
        <f>J18*(1+$C$13)</f>
        <v>197031.09405499938</v>
      </c>
      <c r="K19" s="32">
        <f>K18*(1+$C$13)</f>
        <v>131354.06270333292</v>
      </c>
      <c r="L19" s="32"/>
      <c r="M19" s="32">
        <f t="shared" si="0"/>
        <v>345488.55033949541</v>
      </c>
      <c r="N19" s="32">
        <f>M19/(1+$C$12)^(F19-1)</f>
        <v>236640.90169756906</v>
      </c>
      <c r="O19" s="32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x14ac:dyDescent="0.3">
      <c r="F20" s="31">
        <v>13</v>
      </c>
      <c r="G20" s="32"/>
      <c r="H20" s="32"/>
      <c r="I20" s="32">
        <f>I19*(1+$C$13)</f>
        <v>17958.563260221297</v>
      </c>
      <c r="J20" s="32">
        <f>J19*(1+$C$13)</f>
        <v>206882.64875774935</v>
      </c>
      <c r="K20" s="32">
        <f>K19*(1+$C$13)</f>
        <v>137921.76583849959</v>
      </c>
      <c r="L20" s="32"/>
      <c r="M20" s="32">
        <f t="shared" si="0"/>
        <v>362762.97785647027</v>
      </c>
      <c r="N20" s="32">
        <f>M20/(1+$C$12)^(F20-1)</f>
        <v>240070.47998304115</v>
      </c>
      <c r="O20" s="32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x14ac:dyDescent="0.3">
      <c r="E21" s="27"/>
      <c r="F21" s="31">
        <v>14</v>
      </c>
      <c r="G21" s="5"/>
      <c r="I21" s="32">
        <f>I20*(1+$C$13)</f>
        <v>18856.491423232364</v>
      </c>
      <c r="J21" s="32">
        <f>J20*(1+$C$13)</f>
        <v>217226.78119563684</v>
      </c>
      <c r="K21" s="32">
        <f>K20*(1+$C$13)</f>
        <v>144817.85413042459</v>
      </c>
      <c r="L21" s="32"/>
      <c r="M21" s="32">
        <f t="shared" si="0"/>
        <v>380901.12674929376</v>
      </c>
      <c r="N21" s="32">
        <f>M21/(1+$C$12)^(F21-1)</f>
        <v>243549.76230163599</v>
      </c>
      <c r="O21" s="32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x14ac:dyDescent="0.3">
      <c r="A22" s="27"/>
      <c r="B22" s="27"/>
      <c r="C22" s="27"/>
      <c r="D22" s="27"/>
      <c r="E22" s="27"/>
      <c r="F22" s="31">
        <v>15</v>
      </c>
      <c r="G22" s="27"/>
      <c r="H22" s="32"/>
      <c r="I22" s="32">
        <f>I21*(1+$C$13)</f>
        <v>19799.315994393983</v>
      </c>
      <c r="J22" s="32">
        <f>J21*(1+$C$13)</f>
        <v>228088.1202554187</v>
      </c>
      <c r="K22" s="32">
        <f>K21*(1+$C$13)</f>
        <v>152058.74683694582</v>
      </c>
      <c r="L22" s="32"/>
      <c r="M22" s="32">
        <f t="shared" si="0"/>
        <v>399946.18308675848</v>
      </c>
      <c r="N22" s="32">
        <f>M22/(1+$C$12)^(F22-1)</f>
        <v>247079.46900165969</v>
      </c>
      <c r="O22" s="32"/>
    </row>
    <row r="23" spans="1:27" x14ac:dyDescent="0.3">
      <c r="A23" s="27"/>
      <c r="B23" s="27"/>
      <c r="C23" s="27"/>
      <c r="D23" s="27"/>
      <c r="E23" s="27"/>
      <c r="F23" s="31">
        <v>16</v>
      </c>
      <c r="G23" s="32"/>
      <c r="H23" s="32"/>
      <c r="I23" s="32">
        <f>I22*(1+$C$13)</f>
        <v>20789.281794113682</v>
      </c>
      <c r="J23" s="32">
        <f>J22*(1+$C$13)</f>
        <v>239492.52626818966</v>
      </c>
      <c r="K23" s="32">
        <f>K22*(1+$C$13)</f>
        <v>159661.68417879313</v>
      </c>
      <c r="L23" s="32"/>
      <c r="M23" s="32">
        <f t="shared" si="0"/>
        <v>419943.49224109645</v>
      </c>
      <c r="N23" s="32">
        <f>M23/(1+$C$12)^(F23-1)</f>
        <v>250660.33087124903</v>
      </c>
      <c r="O23" s="32"/>
    </row>
    <row r="24" spans="1:27" x14ac:dyDescent="0.3">
      <c r="A24" s="27"/>
      <c r="B24" s="27"/>
      <c r="C24" s="27"/>
      <c r="D24" s="27"/>
      <c r="E24" s="27"/>
      <c r="F24" s="31">
        <v>17</v>
      </c>
      <c r="G24" s="5"/>
      <c r="I24" s="32">
        <f>I23*(1+$C$13)</f>
        <v>21828.745883819367</v>
      </c>
      <c r="J24" s="32">
        <f>J23*(1+$C$13)</f>
        <v>251467.15258159916</v>
      </c>
      <c r="K24" s="32">
        <f>K23*(1+$C$13)</f>
        <v>167644.76838773279</v>
      </c>
      <c r="L24" s="32"/>
      <c r="M24" s="32">
        <f t="shared" si="0"/>
        <v>440940.66685315134</v>
      </c>
      <c r="N24" s="32">
        <f>M24/(1+$C$12)^(F24-1)</f>
        <v>254293.08928967302</v>
      </c>
      <c r="O24" s="32"/>
    </row>
    <row r="25" spans="1:27" x14ac:dyDescent="0.3">
      <c r="A25" s="27"/>
      <c r="B25" s="27"/>
      <c r="C25" s="27"/>
      <c r="D25" s="27"/>
      <c r="E25" s="27"/>
      <c r="F25" s="31">
        <v>18</v>
      </c>
      <c r="G25" s="5"/>
      <c r="I25" s="32">
        <f>I24*(1+$C$13)</f>
        <v>22920.183178010335</v>
      </c>
      <c r="J25" s="32">
        <f>J24*(1+$C$13)</f>
        <v>264040.51021067915</v>
      </c>
      <c r="K25" s="32">
        <f>K24*(1+$C$13)</f>
        <v>176027.00680711944</v>
      </c>
      <c r="L25" s="32"/>
      <c r="M25" s="32">
        <f t="shared" si="0"/>
        <v>462987.70019580889</v>
      </c>
      <c r="N25" s="32">
        <f>M25/(1+$C$12)^(F25-1)</f>
        <v>257978.49638082771</v>
      </c>
      <c r="O25" s="32"/>
    </row>
    <row r="26" spans="1:27" x14ac:dyDescent="0.3">
      <c r="A26" s="27"/>
      <c r="B26" s="27"/>
      <c r="C26" s="27"/>
      <c r="D26" s="27"/>
      <c r="E26" s="27"/>
      <c r="F26" s="31">
        <v>19</v>
      </c>
      <c r="G26" s="5"/>
      <c r="I26" s="32">
        <f>I25*(1+$C$13)</f>
        <v>24066.192336910852</v>
      </c>
      <c r="J26" s="32">
        <f>J25*(1+$C$13)</f>
        <v>277242.53572121309</v>
      </c>
      <c r="K26" s="32">
        <f>K25*(1+$C$13)</f>
        <v>184828.35714747541</v>
      </c>
      <c r="L26" s="32"/>
      <c r="M26" s="32">
        <f t="shared" si="0"/>
        <v>486137.08520559937</v>
      </c>
      <c r="N26" s="32">
        <f>M26/(1+$C$12)^(F26-1)</f>
        <v>261717.31516895568</v>
      </c>
      <c r="O26" s="32"/>
    </row>
    <row r="27" spans="1:27" x14ac:dyDescent="0.3">
      <c r="A27" s="27"/>
      <c r="B27" s="27"/>
      <c r="C27" s="27"/>
      <c r="D27" s="27"/>
      <c r="E27" s="27"/>
      <c r="F27" s="31">
        <v>20</v>
      </c>
      <c r="G27" s="5"/>
      <c r="I27" s="32">
        <f>I26*(1+$C$13)</f>
        <v>25269.501953756397</v>
      </c>
      <c r="J27" s="32">
        <f>J26*(1+$C$13)</f>
        <v>291104.66250727378</v>
      </c>
      <c r="K27" s="32">
        <f>K26*(1+$C$13)</f>
        <v>194069.77500484919</v>
      </c>
      <c r="L27" s="32"/>
      <c r="M27" s="32">
        <f t="shared" si="0"/>
        <v>510443.93946587935</v>
      </c>
      <c r="N27" s="32">
        <f>M27/(1+$C$12)^(F27-1)</f>
        <v>265510.31973662175</v>
      </c>
      <c r="O27" s="32"/>
    </row>
    <row r="28" spans="1:27" x14ac:dyDescent="0.3">
      <c r="A28" s="27"/>
      <c r="B28" s="27"/>
      <c r="C28" s="27"/>
      <c r="D28" s="27"/>
      <c r="E28" s="27"/>
    </row>
  </sheetData>
  <protectedRanges>
    <protectedRange sqref="B5" name="Range3"/>
    <protectedRange sqref="C7:C14" name="Range1"/>
    <protectedRange sqref="C15:C17 C25" name="Range2"/>
    <protectedRange sqref="G9" name="Range4"/>
  </protectedRanges>
  <mergeCells count="3">
    <mergeCell ref="A19:B19"/>
    <mergeCell ref="A3:B3"/>
    <mergeCell ref="A6:B6"/>
  </mergeCells>
  <dataValidations count="1">
    <dataValidation type="list" errorStyle="information" allowBlank="1" showErrorMessage="1" sqref="G9">
      <formula1>$I$9:$I$12</formula1>
    </dataValidation>
  </dataValidations>
  <pageMargins left="0.7" right="0.54" top="1.1458333333333333" bottom="0.78740157499999996" header="0.3" footer="0.3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9"/>
  <sheetViews>
    <sheetView topLeftCell="E1" zoomScaleNormal="100" workbookViewId="0">
      <selection activeCell="K4" sqref="K4"/>
    </sheetView>
  </sheetViews>
  <sheetFormatPr defaultColWidth="11.44140625" defaultRowHeight="14.4" x14ac:dyDescent="0.3"/>
  <cols>
    <col min="1" max="1" width="11.44140625" style="27"/>
    <col min="2" max="2" width="35.109375" style="27" customWidth="1"/>
    <col min="3" max="3" width="14.88671875" style="27" customWidth="1"/>
    <col min="4" max="4" width="10.5546875" style="29" customWidth="1"/>
    <col min="5" max="5" width="16.88671875" style="29" customWidth="1"/>
    <col min="6" max="6" width="13.33203125" style="27" customWidth="1"/>
    <col min="7" max="7" width="15.5546875" style="27" bestFit="1" customWidth="1"/>
    <col min="8" max="8" width="15.44140625" style="5" customWidth="1"/>
    <col min="9" max="9" width="17.44140625" style="5" bestFit="1" customWidth="1"/>
    <col min="10" max="10" width="15.6640625" style="5" bestFit="1" customWidth="1"/>
    <col min="11" max="11" width="17.6640625" style="5" bestFit="1" customWidth="1"/>
    <col min="12" max="12" width="5.109375" style="5" customWidth="1"/>
    <col min="13" max="13" width="11" style="5" bestFit="1" customWidth="1"/>
    <col min="14" max="14" width="13.5546875" style="5" customWidth="1"/>
    <col min="15" max="15" width="13.33203125" style="5" customWidth="1"/>
    <col min="16" max="16" width="13.21875" style="5" customWidth="1"/>
    <col min="17" max="27" width="12.44140625" style="5" bestFit="1" customWidth="1"/>
    <col min="28" max="53" width="11.44140625" style="5"/>
    <col min="54" max="16384" width="11.44140625" style="27"/>
  </cols>
  <sheetData>
    <row r="1" spans="1:53" ht="18" x14ac:dyDescent="0.35">
      <c r="A1" s="11" t="s">
        <v>32</v>
      </c>
    </row>
    <row r="2" spans="1:53" x14ac:dyDescent="0.3">
      <c r="A2" s="27" t="s">
        <v>29</v>
      </c>
      <c r="G2" s="1"/>
      <c r="H2" s="3">
        <v>1</v>
      </c>
      <c r="I2" s="3">
        <f>IF(H2="","",IF($C$14-H2=0,"",H2+1))</f>
        <v>2</v>
      </c>
      <c r="J2" s="3">
        <f>IF(I2="","",IF($C$14-I2=0,"",I2+1))</f>
        <v>3</v>
      </c>
      <c r="K2" s="3">
        <f>IF(J2="","",IF($C$14-J2=0,"",J2+1))</f>
        <v>4</v>
      </c>
      <c r="L2" s="3">
        <f>IF(K2="","",IF($C$14-K2=0,"",K2+1))</f>
        <v>5</v>
      </c>
      <c r="M2" s="3">
        <f>IF(L2="","",IF($C$14-L2=0,"",L2+1))</f>
        <v>6</v>
      </c>
      <c r="N2" s="3">
        <f>IF(M2="","",IF($C$14-M2=0,"",M2+1))</f>
        <v>7</v>
      </c>
      <c r="O2" s="3">
        <f>IF(N2="","",IF($C$14-N2=0,"",N2+1))</f>
        <v>8</v>
      </c>
      <c r="P2" s="3">
        <f>IF(O2="","",IF($C$14-O2=0,"",O2+1))</f>
        <v>9</v>
      </c>
      <c r="Q2" s="3">
        <f>IF(P2="","",IF($C$14-P2=0,"",P2+1))</f>
        <v>10</v>
      </c>
      <c r="R2" s="3">
        <f>IF(Q2="","",IF($C$14-Q2=0,"",Q2+1))</f>
        <v>11</v>
      </c>
      <c r="S2" s="3">
        <f>IF(R2="","",IF($C$14-R2=0,"",R2+1))</f>
        <v>12</v>
      </c>
      <c r="T2" s="3">
        <f>IF(S2="","",IF($C$14-S2=0,"",S2+1))</f>
        <v>13</v>
      </c>
      <c r="U2" s="3">
        <f>IF(T2="","",IF($C$14-T2=0,"",T2+1))</f>
        <v>14</v>
      </c>
      <c r="V2" s="3">
        <f>IF(U2="","",IF($C$14-U2=0,"",U2+1))</f>
        <v>15</v>
      </c>
      <c r="W2" s="3">
        <f>IF(V2="","",IF($C$14-V2=0,"",V2+1))</f>
        <v>16</v>
      </c>
      <c r="X2" s="3">
        <f>IF(W2="","",IF($C$14-W2=0,"",W2+1))</f>
        <v>17</v>
      </c>
      <c r="Y2" s="3">
        <f>IF(X2="","",IF($C$14-X2=0,"",X2+1))</f>
        <v>18</v>
      </c>
      <c r="Z2" s="3">
        <f>IF(Y2="","",IF($C$14-Y2=0,"",Y2+1))</f>
        <v>19</v>
      </c>
      <c r="AA2" s="3">
        <f>IF(Z2="","",IF($C$14-Z2=0,"",Z2+1))</f>
        <v>20</v>
      </c>
      <c r="AB2" s="3" t="str">
        <f>IF(AA2="","",IF($C$14-AA2=0,"",AA2+1))</f>
        <v/>
      </c>
      <c r="AC2" s="3" t="str">
        <f>IF(AB2="","",IF($C$14-AB2=0,"",AB2+1))</f>
        <v/>
      </c>
      <c r="AD2" s="3" t="str">
        <f>IF(AC2="","",IF($C$14-AC2=0,"",AC2+1))</f>
        <v/>
      </c>
      <c r="AE2" s="3" t="str">
        <f>IF(AD2="","",IF($C$14-AD2=0,"",AD2+1))</f>
        <v/>
      </c>
      <c r="AF2" s="3" t="str">
        <f>IF(AE2="","",IF($C$14-AE2=0,"",AE2+1))</f>
        <v/>
      </c>
      <c r="AG2" s="3" t="str">
        <f>IF(AF2="","",IF($C$14-AF2=0,"",AF2+1))</f>
        <v/>
      </c>
      <c r="AH2" s="3" t="str">
        <f>IF(AG2="","",IF($C$14-AG2=0,"",AG2+1))</f>
        <v/>
      </c>
      <c r="AI2" s="3" t="str">
        <f>IF(AH2="","",IF($C$14-AH2=0,"",AH2+1))</f>
        <v/>
      </c>
      <c r="AJ2" s="3" t="str">
        <f>IF(AI2="","",IF($C$14-AI2=0,"",AI2+1))</f>
        <v/>
      </c>
      <c r="AK2" s="3" t="str">
        <f>IF(AJ2="","",IF($C$14-AJ2=0,"",AJ2+1))</f>
        <v/>
      </c>
      <c r="AL2" s="3" t="str">
        <f>IF(AK2="","",IF($C$14-AK2=0,"",AK2+1))</f>
        <v/>
      </c>
      <c r="AM2" s="3" t="str">
        <f>IF(AL2="","",IF($C$14-AL2=0,"",AL2+1))</f>
        <v/>
      </c>
      <c r="AN2" s="3" t="str">
        <f>IF(AM2="","",IF($C$14-AM2=0,"",AM2+1))</f>
        <v/>
      </c>
      <c r="AO2" s="3" t="str">
        <f>IF(AN2="","",IF($C$14-AN2=0,"",AN2+1))</f>
        <v/>
      </c>
      <c r="AP2" s="3" t="str">
        <f>IF(AO2="","",IF($C$14-AO2=0,"",AO2+1))</f>
        <v/>
      </c>
      <c r="AQ2" s="3" t="str">
        <f>IF(AP2="","",IF($C$14-AP2=0,"",AP2+1))</f>
        <v/>
      </c>
      <c r="AR2" s="3" t="str">
        <f>IF(AQ2="","",IF($C$14-AQ2=0,"",AQ2+1))</f>
        <v/>
      </c>
      <c r="AS2" s="3" t="str">
        <f>IF(AR2="","",IF($C$14-AR2=0,"",AR2+1))</f>
        <v/>
      </c>
      <c r="AT2" s="3" t="str">
        <f>IF(AS2="","",IF($C$14-AS2=0,"",AS2+1))</f>
        <v/>
      </c>
      <c r="AU2" s="3" t="str">
        <f>IF(AT2="","",IF($C$14-AT2=0,"",AT2+1))</f>
        <v/>
      </c>
      <c r="AV2" s="3" t="str">
        <f>IF(AU2="","",IF($C$14-AU2=0,"",AU2+1))</f>
        <v/>
      </c>
      <c r="AW2" s="3" t="str">
        <f>IF(AV2="","",IF($C$14-AV2=0,"",AV2+1))</f>
        <v/>
      </c>
      <c r="AX2" s="3" t="str">
        <f>IF(AW2="","",IF($C$14-AW2=0,"",AW2+1))</f>
        <v/>
      </c>
      <c r="AY2" s="3" t="str">
        <f>IF(AX2="","",IF($C$14-AX2=0,"",AX2+1))</f>
        <v/>
      </c>
      <c r="AZ2" s="3" t="str">
        <f>IF(AY2="","",IF($C$14-AY2=0,"",AY2+1))</f>
        <v/>
      </c>
      <c r="BA2" s="3" t="str">
        <f>IF(AZ2="","",IF($C$14-AZ2=0,"",AZ2+1))</f>
        <v/>
      </c>
    </row>
    <row r="3" spans="1:53" x14ac:dyDescent="0.3">
      <c r="A3" s="25" t="s">
        <v>7</v>
      </c>
      <c r="B3" s="25"/>
      <c r="G3" s="1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</row>
    <row r="4" spans="1:53" x14ac:dyDescent="0.3">
      <c r="A4" s="21"/>
      <c r="B4" s="21"/>
      <c r="G4" s="1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</row>
    <row r="5" spans="1:53" x14ac:dyDescent="0.3">
      <c r="A5" s="9" t="s">
        <v>3</v>
      </c>
      <c r="B5" s="16"/>
      <c r="C5" s="10"/>
      <c r="D5" s="15" t="s">
        <v>2</v>
      </c>
      <c r="F5" s="7"/>
      <c r="H5" s="27"/>
      <c r="I5" s="33"/>
      <c r="J5" s="27"/>
      <c r="K5" s="27"/>
      <c r="L5" s="27"/>
      <c r="M5" s="27"/>
      <c r="N5" s="27"/>
      <c r="O5" s="4">
        <f>IF(O2="","",IF(O2&gt;0,-$C$28,""))</f>
        <v>0</v>
      </c>
      <c r="P5" s="4">
        <f>IF(P2="","",IF(P2&gt;0,-$C$28,""))</f>
        <v>0</v>
      </c>
      <c r="Q5" s="4">
        <f>IF(Q2="","",IF(Q2&gt;0,-$C$28,""))</f>
        <v>0</v>
      </c>
      <c r="R5" s="4">
        <f>IF(R2="","",IF(R2&gt;0,-$C$28,""))</f>
        <v>0</v>
      </c>
      <c r="S5" s="4">
        <f>IF(S2="","",IF(S2&gt;0,-$C$28,""))</f>
        <v>0</v>
      </c>
      <c r="T5" s="4">
        <f>IF(T2="","",IF(T2&gt;0,-$C$28,""))</f>
        <v>0</v>
      </c>
      <c r="U5" s="4">
        <f>IF(U2="","",IF(U2&gt;0,-$C$28,""))</f>
        <v>0</v>
      </c>
      <c r="V5" s="4">
        <f>IF(V2="","",IF(V2&gt;0,-$C$28,""))</f>
        <v>0</v>
      </c>
      <c r="W5" s="4">
        <f>IF(W2="","",IF(W2&gt;0,-$C$28,""))</f>
        <v>0</v>
      </c>
      <c r="X5" s="4">
        <f>IF(X2="","",IF(X2&gt;0,-$C$28,""))</f>
        <v>0</v>
      </c>
      <c r="Y5" s="4">
        <f>IF(Y2="","",IF(Y2&gt;0,-$C$28,""))</f>
        <v>0</v>
      </c>
      <c r="Z5" s="4">
        <f>IF(Z2="","",IF(Z2&gt;0,-$C$28,""))</f>
        <v>0</v>
      </c>
      <c r="AA5" s="4">
        <f>IF(AA2="","",IF(AA2&gt;0,-$C$28,""))</f>
        <v>0</v>
      </c>
      <c r="AB5" s="4" t="str">
        <f>IF(AB2="","",IF(AB2&gt;0,-$C$28,""))</f>
        <v/>
      </c>
      <c r="AC5" s="4" t="str">
        <f>IF(AC2="","",IF(AC2&gt;0,-$C$28,""))</f>
        <v/>
      </c>
      <c r="AD5" s="4" t="str">
        <f>IF(AD2="","",IF(AD2&gt;0,-$C$28,""))</f>
        <v/>
      </c>
      <c r="AE5" s="4" t="str">
        <f>IF(AE2="","",IF(AE2&gt;0,-$C$28,""))</f>
        <v/>
      </c>
      <c r="AF5" s="4" t="str">
        <f>IF(AF2="","",IF(AF2&gt;0,-$C$28,""))</f>
        <v/>
      </c>
      <c r="AG5" s="4" t="str">
        <f>IF(AG2="","",IF(AG2&gt;0,-$C$28,""))</f>
        <v/>
      </c>
      <c r="AH5" s="4" t="str">
        <f>IF(AH2="","",IF(AH2&gt;0,-$C$28,""))</f>
        <v/>
      </c>
      <c r="AI5" s="4" t="str">
        <f>IF(AI2="","",IF(AI2&gt;0,-$C$28,""))</f>
        <v/>
      </c>
      <c r="AJ5" s="4" t="str">
        <f>IF(AJ2="","",IF(AJ2&gt;0,-$C$28,""))</f>
        <v/>
      </c>
      <c r="AK5" s="4" t="str">
        <f>IF(AK2="","",IF(AK2&gt;0,-$C$28,""))</f>
        <v/>
      </c>
      <c r="AL5" s="4" t="str">
        <f>IF(AL2="","",IF(AL2&gt;0,-$C$28,""))</f>
        <v/>
      </c>
      <c r="AM5" s="4" t="str">
        <f>IF(AM2="","",IF(AM2&gt;0,-$C$28,""))</f>
        <v/>
      </c>
      <c r="AN5" s="4" t="str">
        <f>IF(AN2="","",IF(AN2&gt;0,-$C$28,""))</f>
        <v/>
      </c>
      <c r="AO5" s="4" t="str">
        <f>IF(AO2="","",IF(AO2&gt;0,-$C$28,""))</f>
        <v/>
      </c>
      <c r="AP5" s="4" t="str">
        <f>IF(AP2="","",IF(AP2&gt;0,-$C$28,""))</f>
        <v/>
      </c>
      <c r="AQ5" s="4" t="str">
        <f>IF(AQ2="","",IF(AQ2&gt;0,-$C$28,""))</f>
        <v/>
      </c>
      <c r="AR5" s="4" t="str">
        <f>IF(AR2="","",IF(AR2&gt;0,-$C$28,""))</f>
        <v/>
      </c>
      <c r="AS5" s="4" t="str">
        <f>IF(AS2="","",IF(AS2&gt;0,-$C$28,""))</f>
        <v/>
      </c>
      <c r="AT5" s="4" t="str">
        <f>IF(AT2="","",IF(AT2&gt;0,-$C$28,""))</f>
        <v/>
      </c>
      <c r="AU5" s="4" t="str">
        <f>IF(AU2="","",IF(AU2&gt;0,-$C$28,""))</f>
        <v/>
      </c>
      <c r="AV5" s="4" t="str">
        <f>IF(AV2="","",IF(AV2&gt;0,-$C$28,""))</f>
        <v/>
      </c>
      <c r="AW5" s="4" t="str">
        <f>IF(AW2="","",IF(AW2&gt;0,-$C$28,""))</f>
        <v/>
      </c>
      <c r="AX5" s="4" t="str">
        <f>IF(AX2="","",IF(AX2&gt;0,-$C$28,""))</f>
        <v/>
      </c>
      <c r="AY5" s="4" t="str">
        <f>IF(AY2="","",IF(AY2&gt;0,-$C$28,""))</f>
        <v/>
      </c>
      <c r="AZ5" s="4" t="str">
        <f>IF(AZ2="","",IF(AZ2&gt;0,-$C$28,""))</f>
        <v/>
      </c>
      <c r="BA5" s="4" t="str">
        <f>IF(BA2="","",IF(BA2&gt;0,-$C$28,""))</f>
        <v/>
      </c>
    </row>
    <row r="6" spans="1:53" x14ac:dyDescent="0.3">
      <c r="A6" s="24"/>
      <c r="B6" s="24"/>
      <c r="F6" s="7"/>
      <c r="H6" s="27"/>
      <c r="I6" s="27"/>
      <c r="J6" s="27"/>
      <c r="K6" s="27"/>
      <c r="L6" s="27"/>
      <c r="M6" s="27"/>
      <c r="N6" s="27"/>
    </row>
    <row r="7" spans="1:53" x14ac:dyDescent="0.3">
      <c r="A7" s="35" t="s">
        <v>16</v>
      </c>
      <c r="B7" s="36"/>
      <c r="C7" s="12">
        <v>1800</v>
      </c>
      <c r="D7" s="28" t="s">
        <v>9</v>
      </c>
      <c r="F7" s="30" t="s">
        <v>4</v>
      </c>
      <c r="G7" s="30" t="s">
        <v>8</v>
      </c>
      <c r="H7" s="30" t="s">
        <v>17</v>
      </c>
      <c r="I7" s="30" t="s">
        <v>13</v>
      </c>
      <c r="J7" s="30" t="s">
        <v>12</v>
      </c>
      <c r="K7" s="30" t="s">
        <v>18</v>
      </c>
      <c r="L7" s="27"/>
      <c r="M7" s="26" t="s">
        <v>23</v>
      </c>
      <c r="N7" s="26" t="s">
        <v>24</v>
      </c>
      <c r="O7" s="26" t="s">
        <v>25</v>
      </c>
    </row>
    <row r="8" spans="1:53" ht="15" customHeight="1" x14ac:dyDescent="0.3">
      <c r="A8" s="17" t="s">
        <v>37</v>
      </c>
      <c r="B8" s="18"/>
      <c r="C8" s="13">
        <v>120</v>
      </c>
      <c r="D8" s="28" t="s">
        <v>21</v>
      </c>
      <c r="F8" s="31">
        <v>1</v>
      </c>
      <c r="G8" s="32">
        <f>C15*C11</f>
        <v>200000</v>
      </c>
      <c r="H8" s="32">
        <f>C15*C10</f>
        <v>40000</v>
      </c>
      <c r="I8" s="32">
        <f>C17*C15</f>
        <v>10000</v>
      </c>
      <c r="J8" s="32">
        <f>C15*C16*C7*C9</f>
        <v>133200</v>
      </c>
      <c r="K8" s="32">
        <f>C8*C15*C16</f>
        <v>88800</v>
      </c>
      <c r="L8" s="32"/>
      <c r="M8" s="32">
        <f>SUM(G8:K8)</f>
        <v>472000</v>
      </c>
      <c r="N8" s="32">
        <f>M8</f>
        <v>472000</v>
      </c>
      <c r="O8" s="32">
        <f>SUM(N8:N27)</f>
        <v>5577978.1808055826</v>
      </c>
      <c r="P8" s="6"/>
      <c r="R8" s="6"/>
      <c r="S8" s="6"/>
      <c r="T8" s="6"/>
      <c r="U8" s="6"/>
      <c r="V8" s="6"/>
      <c r="W8" s="6"/>
      <c r="X8" s="6"/>
      <c r="Y8" s="6"/>
      <c r="Z8" s="6"/>
      <c r="AA8" s="6"/>
    </row>
    <row r="9" spans="1:53" x14ac:dyDescent="0.3">
      <c r="A9" s="17" t="s">
        <v>5</v>
      </c>
      <c r="B9" s="18"/>
      <c r="C9" s="13">
        <v>0.1</v>
      </c>
      <c r="D9" s="28" t="s">
        <v>22</v>
      </c>
      <c r="F9" s="31">
        <v>2</v>
      </c>
      <c r="G9" s="32"/>
      <c r="H9" s="32"/>
      <c r="I9" s="32">
        <f>I8*(1+$C$13)</f>
        <v>10500</v>
      </c>
      <c r="J9" s="32">
        <f>J8*(1+$C$13)</f>
        <v>139860</v>
      </c>
      <c r="K9" s="32">
        <f>K8*(1+$C$13)</f>
        <v>93240</v>
      </c>
      <c r="L9" s="32"/>
      <c r="M9" s="32">
        <f t="shared" ref="M9:M27" si="0">SUM(G9:K9)</f>
        <v>243600</v>
      </c>
      <c r="N9" s="32">
        <f>M9/(1+$C$12)^(F9-1)</f>
        <v>235362.31884057974</v>
      </c>
      <c r="O9" s="32"/>
      <c r="P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53" x14ac:dyDescent="0.3">
      <c r="A10" s="17" t="s">
        <v>33</v>
      </c>
      <c r="B10" s="18"/>
      <c r="C10" s="14">
        <v>2000</v>
      </c>
      <c r="D10" s="28" t="s">
        <v>19</v>
      </c>
      <c r="F10" s="31">
        <v>3</v>
      </c>
      <c r="G10" s="32"/>
      <c r="H10" s="32"/>
      <c r="I10" s="32">
        <f>I9*(1+$C$13)</f>
        <v>11025</v>
      </c>
      <c r="J10" s="32">
        <f>J9*(1+$C$13)</f>
        <v>146853</v>
      </c>
      <c r="K10" s="32">
        <f>K9*(1+$C$13)</f>
        <v>97902</v>
      </c>
      <c r="L10" s="32"/>
      <c r="M10" s="32">
        <f t="shared" si="0"/>
        <v>255780</v>
      </c>
      <c r="N10" s="32">
        <f>M10/(1+$C$12)^(F10-1)</f>
        <v>238773.36693971857</v>
      </c>
      <c r="O10" s="32"/>
      <c r="P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spans="1:53" x14ac:dyDescent="0.3">
      <c r="A11" s="17" t="s">
        <v>34</v>
      </c>
      <c r="B11" s="18"/>
      <c r="C11" s="14">
        <v>10000</v>
      </c>
      <c r="D11" s="28" t="s">
        <v>19</v>
      </c>
      <c r="F11" s="31">
        <v>4</v>
      </c>
      <c r="G11" s="32"/>
      <c r="H11" s="32"/>
      <c r="I11" s="32">
        <f>I10*(1+$C$13)</f>
        <v>11576.25</v>
      </c>
      <c r="J11" s="32">
        <f>J10*(1+$C$13)</f>
        <v>154195.65</v>
      </c>
      <c r="K11" s="32">
        <f>K10*(1+$C$13)</f>
        <v>102797.1</v>
      </c>
      <c r="L11" s="32"/>
      <c r="M11" s="32">
        <f t="shared" si="0"/>
        <v>268569</v>
      </c>
      <c r="N11" s="32">
        <f>M11/(1+$C$12)^(F11-1)</f>
        <v>242233.85051855509</v>
      </c>
      <c r="O11" s="32"/>
      <c r="P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spans="1:53" x14ac:dyDescent="0.3">
      <c r="A12" s="19" t="s">
        <v>11</v>
      </c>
      <c r="B12" s="20"/>
      <c r="C12" s="34">
        <v>3.5000000000000003E-2</v>
      </c>
      <c r="D12" s="28" t="s">
        <v>0</v>
      </c>
      <c r="F12" s="31">
        <v>5</v>
      </c>
      <c r="G12" s="32"/>
      <c r="H12" s="32"/>
      <c r="I12" s="32">
        <f>I11*(1+$C$13)</f>
        <v>12155.0625</v>
      </c>
      <c r="J12" s="32">
        <f>J11*(1+$C$13)</f>
        <v>161905.4325</v>
      </c>
      <c r="K12" s="32">
        <f>K11*(1+$C$13)</f>
        <v>107936.95500000002</v>
      </c>
      <c r="L12" s="32"/>
      <c r="M12" s="32">
        <f t="shared" si="0"/>
        <v>281997.45</v>
      </c>
      <c r="N12" s="32">
        <f>M12/(1+$C$12)^(F12-1)</f>
        <v>245744.48603331679</v>
      </c>
      <c r="O12" s="32"/>
      <c r="P12" s="7"/>
      <c r="R12" s="7"/>
      <c r="S12" s="7"/>
      <c r="T12" s="7"/>
      <c r="U12" s="7"/>
      <c r="V12" s="7"/>
      <c r="W12" s="7"/>
      <c r="X12" s="7"/>
      <c r="Y12" s="7"/>
      <c r="Z12" s="7"/>
      <c r="AA12" s="7"/>
    </row>
    <row r="13" spans="1:53" x14ac:dyDescent="0.3">
      <c r="A13" s="19" t="s">
        <v>10</v>
      </c>
      <c r="B13" s="20"/>
      <c r="C13" s="34">
        <v>0.05</v>
      </c>
      <c r="D13" s="28" t="s">
        <v>0</v>
      </c>
      <c r="F13" s="31">
        <v>6</v>
      </c>
      <c r="G13" s="32"/>
      <c r="H13" s="32"/>
      <c r="I13" s="32">
        <f>I12*(1+$C$13)</f>
        <v>12762.815625000001</v>
      </c>
      <c r="J13" s="32">
        <f>J12*(1+$C$13)</f>
        <v>170000.70412499999</v>
      </c>
      <c r="K13" s="32">
        <f>K12*(1+$C$13)</f>
        <v>113333.80275000002</v>
      </c>
      <c r="L13" s="32"/>
      <c r="M13" s="32">
        <f t="shared" si="0"/>
        <v>296097.32250000001</v>
      </c>
      <c r="N13" s="32">
        <f>M13/(1+$C$12)^(F13-1)</f>
        <v>249306.00032365476</v>
      </c>
      <c r="O13" s="32"/>
      <c r="P13" s="7"/>
      <c r="R13" s="7"/>
      <c r="S13" s="7"/>
      <c r="T13" s="7"/>
      <c r="U13" s="7"/>
      <c r="V13" s="7"/>
      <c r="W13" s="7"/>
      <c r="X13" s="7"/>
      <c r="Y13" s="7"/>
      <c r="Z13" s="7"/>
      <c r="AA13" s="7"/>
    </row>
    <row r="14" spans="1:53" x14ac:dyDescent="0.3">
      <c r="A14" s="17" t="s">
        <v>6</v>
      </c>
      <c r="B14" s="18"/>
      <c r="C14" s="14">
        <v>20</v>
      </c>
      <c r="D14" s="28" t="s">
        <v>26</v>
      </c>
      <c r="F14" s="31">
        <v>7</v>
      </c>
      <c r="G14" s="32"/>
      <c r="H14" s="32"/>
      <c r="I14" s="32">
        <f>I13*(1+$C$13)</f>
        <v>13400.956406250001</v>
      </c>
      <c r="J14" s="32">
        <f>J13*(1+$C$13)</f>
        <v>178500.73933124999</v>
      </c>
      <c r="K14" s="32">
        <f>K13*(1+$C$13)</f>
        <v>119000.49288750002</v>
      </c>
      <c r="L14" s="32"/>
      <c r="M14" s="32">
        <f t="shared" si="0"/>
        <v>310902.18862500001</v>
      </c>
      <c r="N14" s="32">
        <f>M14/(1+$C$12)^(F14-1)</f>
        <v>252919.13076312799</v>
      </c>
      <c r="O14" s="32"/>
      <c r="P14" s="7"/>
      <c r="R14" s="7"/>
      <c r="S14" s="7"/>
      <c r="T14" s="7"/>
      <c r="U14" s="7"/>
      <c r="V14" s="7"/>
      <c r="W14" s="7"/>
      <c r="X14" s="7"/>
      <c r="Y14" s="7"/>
      <c r="Z14" s="7"/>
      <c r="AA14" s="7"/>
    </row>
    <row r="15" spans="1:53" x14ac:dyDescent="0.3">
      <c r="A15" s="17" t="s">
        <v>35</v>
      </c>
      <c r="B15" s="18"/>
      <c r="C15" s="14">
        <v>20</v>
      </c>
      <c r="D15" s="28" t="s">
        <v>30</v>
      </c>
      <c r="F15" s="31">
        <v>8</v>
      </c>
      <c r="G15" s="32"/>
      <c r="H15" s="32"/>
      <c r="I15" s="32">
        <f>I14*(1+$C$13)</f>
        <v>14071.004226562502</v>
      </c>
      <c r="J15" s="32">
        <f>J14*(1+$C$13)</f>
        <v>187425.7762978125</v>
      </c>
      <c r="K15" s="32">
        <f>K14*(1+$C$13)</f>
        <v>124950.51753187503</v>
      </c>
      <c r="L15" s="32"/>
      <c r="M15" s="32">
        <f t="shared" si="0"/>
        <v>326447.29805625003</v>
      </c>
      <c r="N15" s="32">
        <f>M15/(1+$C$12)^(F15-1)</f>
        <v>256584.62541186903</v>
      </c>
      <c r="O15" s="32"/>
      <c r="P15" s="7"/>
      <c r="R15" s="7"/>
      <c r="S15" s="7"/>
      <c r="T15" s="7"/>
      <c r="U15" s="7"/>
      <c r="V15" s="7"/>
      <c r="W15" s="7"/>
      <c r="X15" s="7"/>
      <c r="Y15" s="7"/>
      <c r="Z15" s="7"/>
      <c r="AA15" s="7"/>
    </row>
    <row r="16" spans="1:53" x14ac:dyDescent="0.3">
      <c r="A16" s="17" t="s">
        <v>36</v>
      </c>
      <c r="B16" s="18"/>
      <c r="C16" s="14">
        <v>37</v>
      </c>
      <c r="D16" s="28" t="s">
        <v>1</v>
      </c>
      <c r="F16" s="31">
        <v>9</v>
      </c>
      <c r="G16" s="32"/>
      <c r="H16" s="32"/>
      <c r="I16" s="32">
        <f>I15*(1+$C$13)</f>
        <v>14774.554437890627</v>
      </c>
      <c r="J16" s="32">
        <f>J15*(1+$C$13)</f>
        <v>196797.06511270313</v>
      </c>
      <c r="K16" s="32">
        <f>K15*(1+$C$13)</f>
        <v>131198.04340846877</v>
      </c>
      <c r="L16" s="32"/>
      <c r="M16" s="32">
        <f t="shared" si="0"/>
        <v>342769.66295906249</v>
      </c>
      <c r="N16" s="32">
        <f>M16/(1+$C$12)^(F16-1)</f>
        <v>260303.24317146133</v>
      </c>
      <c r="O16" s="32"/>
      <c r="P16" s="7"/>
      <c r="R16" s="7"/>
      <c r="S16" s="7"/>
      <c r="T16" s="7"/>
      <c r="U16" s="7"/>
      <c r="V16" s="7"/>
      <c r="W16" s="7"/>
      <c r="X16" s="7"/>
      <c r="Y16" s="7"/>
      <c r="Z16" s="7"/>
      <c r="AA16" s="7"/>
    </row>
    <row r="17" spans="1:27" x14ac:dyDescent="0.3">
      <c r="A17" s="17" t="s">
        <v>27</v>
      </c>
      <c r="B17" s="18"/>
      <c r="C17" s="14">
        <v>500</v>
      </c>
      <c r="D17" s="28" t="s">
        <v>19</v>
      </c>
      <c r="F17" s="31">
        <v>10</v>
      </c>
      <c r="G17" s="32"/>
      <c r="H17" s="32"/>
      <c r="I17" s="32">
        <f>I16*(1+$C$13)</f>
        <v>15513.28215978516</v>
      </c>
      <c r="J17" s="32">
        <f>J16*(1+$C$13)</f>
        <v>206636.91836833829</v>
      </c>
      <c r="K17" s="32">
        <f>K16*(1+$C$13)</f>
        <v>137757.94557889222</v>
      </c>
      <c r="L17" s="32"/>
      <c r="M17" s="32">
        <f t="shared" si="0"/>
        <v>359908.14610701567</v>
      </c>
      <c r="N17" s="32">
        <f>M17/(1+$C$12)^(F17-1)</f>
        <v>264075.75394206232</v>
      </c>
      <c r="O17" s="32"/>
      <c r="P17" s="7"/>
      <c r="R17" s="7"/>
      <c r="S17" s="7"/>
      <c r="T17" s="7"/>
      <c r="U17" s="7"/>
      <c r="V17" s="7"/>
      <c r="W17" s="7"/>
      <c r="X17" s="7"/>
      <c r="Y17" s="7"/>
      <c r="Z17" s="7"/>
      <c r="AA17" s="7"/>
    </row>
    <row r="18" spans="1:27" x14ac:dyDescent="0.3">
      <c r="C18" s="1"/>
      <c r="F18" s="31">
        <v>11</v>
      </c>
      <c r="G18" s="32"/>
      <c r="H18" s="32"/>
      <c r="I18" s="32">
        <f>I17*(1+$C$13)</f>
        <v>16288.946267774418</v>
      </c>
      <c r="J18" s="32">
        <f>J17*(1+$C$13)</f>
        <v>216968.76428675521</v>
      </c>
      <c r="K18" s="32">
        <f>K17*(1+$C$13)</f>
        <v>144645.84285783683</v>
      </c>
      <c r="L18" s="32"/>
      <c r="M18" s="32">
        <f t="shared" si="0"/>
        <v>377903.55341236643</v>
      </c>
      <c r="N18" s="32">
        <f>M18/(1+$C$12)^(F18-1)</f>
        <v>267902.93878180231</v>
      </c>
      <c r="O18" s="32"/>
      <c r="P18" s="8"/>
      <c r="R18" s="8"/>
      <c r="S18" s="8"/>
      <c r="T18" s="8"/>
      <c r="U18" s="8"/>
      <c r="V18" s="8"/>
      <c r="W18" s="8"/>
      <c r="X18" s="8"/>
      <c r="Y18" s="8"/>
      <c r="Z18" s="8"/>
      <c r="AA18" s="8"/>
    </row>
    <row r="19" spans="1:27" x14ac:dyDescent="0.3">
      <c r="A19" s="22" t="s">
        <v>39</v>
      </c>
      <c r="B19" s="23"/>
      <c r="C19" s="14">
        <f>O8</f>
        <v>5577978.1808055826</v>
      </c>
      <c r="D19" s="28" t="s">
        <v>19</v>
      </c>
      <c r="F19" s="31">
        <v>12</v>
      </c>
      <c r="G19" s="32"/>
      <c r="H19" s="32"/>
      <c r="I19" s="32">
        <f>I18*(1+$C$13)</f>
        <v>17103.393581163138</v>
      </c>
      <c r="J19" s="32">
        <f>J18*(1+$C$13)</f>
        <v>227817.20250109298</v>
      </c>
      <c r="K19" s="32">
        <f>K18*(1+$C$13)</f>
        <v>151878.13500072868</v>
      </c>
      <c r="L19" s="32"/>
      <c r="M19" s="32">
        <f t="shared" si="0"/>
        <v>396798.73108298483</v>
      </c>
      <c r="N19" s="32">
        <f>M19/(1+$C$12)^(F19-1)</f>
        <v>271785.59006849519</v>
      </c>
      <c r="O19" s="32"/>
      <c r="P19" s="7"/>
      <c r="R19" s="7"/>
      <c r="S19" s="7"/>
      <c r="T19" s="7"/>
      <c r="U19" s="7"/>
      <c r="V19" s="7"/>
      <c r="W19" s="7"/>
      <c r="X19" s="7"/>
      <c r="Y19" s="7"/>
      <c r="Z19" s="7"/>
      <c r="AA19" s="7"/>
    </row>
    <row r="20" spans="1:27" x14ac:dyDescent="0.3">
      <c r="F20" s="31">
        <v>13</v>
      </c>
      <c r="G20" s="32"/>
      <c r="H20" s="32"/>
      <c r="I20" s="32">
        <f>I19*(1+$C$13)</f>
        <v>17958.563260221297</v>
      </c>
      <c r="J20" s="32">
        <f>J19*(1+$C$13)</f>
        <v>239208.06262614764</v>
      </c>
      <c r="K20" s="32">
        <f>K19*(1+$C$13)</f>
        <v>159472.04175076511</v>
      </c>
      <c r="L20" s="32"/>
      <c r="M20" s="32">
        <f t="shared" si="0"/>
        <v>416638.66763713409</v>
      </c>
      <c r="N20" s="32">
        <f>M20/(1+$C$12)^(F20-1)</f>
        <v>275724.51166369079</v>
      </c>
      <c r="O20" s="32"/>
      <c r="P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x14ac:dyDescent="0.3">
      <c r="E21" s="27"/>
      <c r="F21" s="31">
        <v>14</v>
      </c>
      <c r="G21" s="5"/>
      <c r="I21" s="32">
        <f>I20*(1+$C$13)</f>
        <v>18856.491423232364</v>
      </c>
      <c r="J21" s="32">
        <f>J20*(1+$C$13)</f>
        <v>251168.46575745504</v>
      </c>
      <c r="K21" s="32">
        <f>K20*(1+$C$13)</f>
        <v>167445.64383830337</v>
      </c>
      <c r="L21" s="32"/>
      <c r="M21" s="32">
        <f t="shared" si="0"/>
        <v>437470.60101899074</v>
      </c>
      <c r="N21" s="32">
        <f>M21/(1+$C$12)^(F21-1)</f>
        <v>279720.51907910663</v>
      </c>
      <c r="O21" s="32"/>
      <c r="P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x14ac:dyDescent="0.3">
      <c r="D22" s="27"/>
      <c r="E22" s="27"/>
      <c r="F22" s="31">
        <v>15</v>
      </c>
      <c r="H22" s="32"/>
      <c r="I22" s="32">
        <f>I21*(1+$C$13)</f>
        <v>19799.315994393983</v>
      </c>
      <c r="J22" s="32">
        <f>J21*(1+$C$13)</f>
        <v>263726.88904532779</v>
      </c>
      <c r="K22" s="32">
        <f>K21*(1+$C$13)</f>
        <v>175817.92603021854</v>
      </c>
      <c r="L22" s="32"/>
      <c r="M22" s="32">
        <f t="shared" si="0"/>
        <v>459344.13106994034</v>
      </c>
      <c r="N22" s="32">
        <f>M22/(1+$C$12)^(F22-1)</f>
        <v>283774.43964547047</v>
      </c>
      <c r="O22" s="32"/>
    </row>
    <row r="23" spans="1:27" x14ac:dyDescent="0.3">
      <c r="D23" s="27"/>
      <c r="E23" s="27"/>
      <c r="F23" s="31">
        <v>16</v>
      </c>
      <c r="G23" s="32"/>
      <c r="H23" s="32"/>
      <c r="I23" s="32">
        <f>I22*(1+$C$13)</f>
        <v>20789.281794113682</v>
      </c>
      <c r="J23" s="32">
        <f>J22*(1+$C$13)</f>
        <v>276913.23349759419</v>
      </c>
      <c r="K23" s="32">
        <f>K22*(1+$C$13)</f>
        <v>184608.82233172949</v>
      </c>
      <c r="L23" s="32"/>
      <c r="M23" s="32">
        <f t="shared" si="0"/>
        <v>482311.3376234374</v>
      </c>
      <c r="N23" s="32">
        <f>M23/(1+$C$12)^(F23-1)</f>
        <v>287887.1126838107</v>
      </c>
      <c r="O23" s="32"/>
    </row>
    <row r="24" spans="1:27" x14ac:dyDescent="0.3">
      <c r="D24" s="27"/>
      <c r="E24" s="27"/>
      <c r="F24" s="31">
        <v>17</v>
      </c>
      <c r="G24" s="5"/>
      <c r="I24" s="32">
        <f>I23*(1+$C$13)</f>
        <v>21828.745883819367</v>
      </c>
      <c r="J24" s="32">
        <f>J23*(1+$C$13)</f>
        <v>290758.89517247392</v>
      </c>
      <c r="K24" s="32">
        <f>K23*(1+$C$13)</f>
        <v>193839.26344831596</v>
      </c>
      <c r="L24" s="32"/>
      <c r="M24" s="32">
        <f t="shared" si="0"/>
        <v>506426.90450460924</v>
      </c>
      <c r="N24" s="32">
        <f>M24/(1+$C$12)^(F24-1)</f>
        <v>292059.3896792283</v>
      </c>
      <c r="O24" s="32"/>
    </row>
    <row r="25" spans="1:27" x14ac:dyDescent="0.3">
      <c r="D25" s="27"/>
      <c r="E25" s="27"/>
      <c r="F25" s="31">
        <v>18</v>
      </c>
      <c r="G25" s="5"/>
      <c r="I25" s="32">
        <f>I24*(1+$C$13)</f>
        <v>22920.183178010335</v>
      </c>
      <c r="J25" s="32">
        <f>J24*(1+$C$13)</f>
        <v>305296.83993109764</v>
      </c>
      <c r="K25" s="32">
        <f>K24*(1+$C$13)</f>
        <v>203531.22662073176</v>
      </c>
      <c r="L25" s="32"/>
      <c r="M25" s="32">
        <f t="shared" si="0"/>
        <v>531748.24972983974</v>
      </c>
      <c r="N25" s="32">
        <f>M25/(1+$C$12)^(F25-1)</f>
        <v>296292.13445718813</v>
      </c>
      <c r="O25" s="32"/>
    </row>
    <row r="26" spans="1:27" x14ac:dyDescent="0.3">
      <c r="D26" s="27"/>
      <c r="E26" s="27"/>
      <c r="F26" s="31">
        <v>19</v>
      </c>
      <c r="G26" s="5"/>
      <c r="I26" s="32">
        <f>I25*(1+$C$13)</f>
        <v>24066.192336910852</v>
      </c>
      <c r="J26" s="32">
        <f>J25*(1+$C$13)</f>
        <v>320561.68192765251</v>
      </c>
      <c r="K26" s="32">
        <f>K25*(1+$C$13)</f>
        <v>213707.78795176835</v>
      </c>
      <c r="L26" s="32"/>
      <c r="M26" s="32">
        <f t="shared" si="0"/>
        <v>558335.66221633169</v>
      </c>
      <c r="N26" s="32">
        <f>M26/(1+$C$12)^(F26-1)</f>
        <v>300586.22336236481</v>
      </c>
      <c r="O26" s="32"/>
    </row>
    <row r="27" spans="1:27" x14ac:dyDescent="0.3">
      <c r="D27" s="27"/>
      <c r="E27" s="27"/>
      <c r="F27" s="31">
        <v>20</v>
      </c>
      <c r="G27" s="5"/>
      <c r="I27" s="32">
        <f>I26*(1+$C$13)</f>
        <v>25269.501953756397</v>
      </c>
      <c r="J27" s="32">
        <f>J26*(1+$C$13)</f>
        <v>336589.76602403517</v>
      </c>
      <c r="K27" s="32">
        <f>K26*(1+$C$13)</f>
        <v>224393.17734935676</v>
      </c>
      <c r="L27" s="32"/>
      <c r="M27" s="32">
        <f t="shared" si="0"/>
        <v>586252.44532714831</v>
      </c>
      <c r="N27" s="32">
        <f>M27/(1+$C$12)^(F27-1)</f>
        <v>304942.54544008028</v>
      </c>
      <c r="O27" s="32"/>
    </row>
    <row r="28" spans="1:27" x14ac:dyDescent="0.3">
      <c r="D28" s="27"/>
      <c r="E28" s="27"/>
      <c r="G28" s="5"/>
    </row>
    <row r="29" spans="1:27" x14ac:dyDescent="0.3">
      <c r="D29" s="27"/>
      <c r="E29" s="27"/>
    </row>
  </sheetData>
  <protectedRanges>
    <protectedRange sqref="B5" name="Range3"/>
    <protectedRange sqref="C7:C14" name="Range1"/>
    <protectedRange sqref="C15:C17 C25" name="Range2"/>
    <protectedRange sqref="G9" name="Range4"/>
  </protectedRanges>
  <mergeCells count="4">
    <mergeCell ref="A19:B19"/>
    <mergeCell ref="A7:B7"/>
    <mergeCell ref="A3:B3"/>
    <mergeCell ref="A6:B6"/>
  </mergeCells>
  <dataValidations count="1">
    <dataValidation type="list" errorStyle="information" allowBlank="1" showErrorMessage="1" sqref="G9">
      <formula1>$I$9:$I$12</formula1>
    </dataValidation>
  </dataValidations>
  <pageMargins left="0.7" right="0.54" top="1.1458333333333333" bottom="0.78740157499999996" header="0.3" footer="0.3"/>
  <pageSetup paperSize="9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2"/>
  <sheetViews>
    <sheetView zoomScale="85" zoomScaleNormal="85" workbookViewId="0">
      <selection activeCell="G6" sqref="G6"/>
    </sheetView>
  </sheetViews>
  <sheetFormatPr defaultColWidth="11.44140625" defaultRowHeight="14.4" x14ac:dyDescent="0.3"/>
  <cols>
    <col min="1" max="1" width="55.5546875" bestFit="1" customWidth="1"/>
    <col min="2" max="2" width="13.88671875" bestFit="1" customWidth="1"/>
  </cols>
  <sheetData>
    <row r="2" spans="1:3" ht="25.8" x14ac:dyDescent="0.5">
      <c r="A2" s="37" t="s">
        <v>38</v>
      </c>
      <c r="B2" s="39">
        <f>'Conventional Jetfan'!C19-MoJet!C19</f>
        <v>670255.79924209975</v>
      </c>
      <c r="C2" s="38" t="s">
        <v>19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MoJet</vt:lpstr>
      <vt:lpstr>Conventional Jetfan</vt:lpstr>
      <vt:lpstr>Net Savings</vt:lpstr>
      <vt:lpstr>'Conventional Jetfan'!Print_Area</vt:lpstr>
      <vt:lpstr>MoJet!Print_Area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Mosen Ltd</dc:creator>
  <cp:lastModifiedBy>Fathi Tarada</cp:lastModifiedBy>
  <cp:lastPrinted>2013-01-17T16:20:39Z</cp:lastPrinted>
  <dcterms:created xsi:type="dcterms:W3CDTF">2013-01-04T08:01:04Z</dcterms:created>
  <dcterms:modified xsi:type="dcterms:W3CDTF">2015-06-17T15:21:06Z</dcterms:modified>
</cp:coreProperties>
</file>